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codeName="DieseArbeitsmappe" defaultThemeVersion="124226"/>
  <xr:revisionPtr revIDLastSave="0" documentId="13_ncr:1_{85E080C8-7283-445E-B964-DB5564DDCD4D}" xr6:coauthVersionLast="36" xr6:coauthVersionMax="36" xr10:uidLastSave="{00000000-0000-0000-0000-000000000000}"/>
  <workbookProtection workbookAlgorithmName="SHA-512" workbookHashValue="U1Jiofl3+ePoogbBoQdz23SH1MwJfnCRSemM5ePOVymn4z4YX3HD/cViCydv5PWwZQ6lNeme0hUtPMQhdNYpqA==" workbookSaltValue="eIcXfFHrRToI1C3sDPY/tw==" workbookSpinCount="100000" lockStructure="1"/>
  <bookViews>
    <workbookView xWindow="-120" yWindow="-120" windowWidth="29040" windowHeight="17520" xr2:uid="{00000000-000D-0000-FFFF-FFFF00000000}"/>
  </bookViews>
  <sheets>
    <sheet name="Berechnung" sheetId="1" r:id="rId1"/>
    <sheet name="Parameter" sheetId="3" state="hidden" r:id="rId2"/>
    <sheet name="Tabelle1" sheetId="4" state="hidden" r:id="rId3"/>
    <sheet name="Tabelle2" sheetId="5" state="hidden" r:id="rId4"/>
  </sheets>
  <definedNames>
    <definedName name="p_C43">Parameter!$C$43</definedName>
    <definedName name="p_C44">Parameter!$C$44</definedName>
    <definedName name="p_C45">Parameter!$C$45</definedName>
    <definedName name="p_C46">Parameter!$C$46</definedName>
    <definedName name="p_C47">Parameter!$C$47</definedName>
    <definedName name="p_C48">Parameter!$C$48</definedName>
    <definedName name="p_C50">Parameter!$C$50</definedName>
    <definedName name="p_C51">Parameter!$C$51</definedName>
    <definedName name="p_C53">Parameter!$C$53</definedName>
    <definedName name="p_C54">Parameter!$C$54</definedName>
    <definedName name="p_C55">Parameter!$C$55</definedName>
    <definedName name="p_E43">Parameter!$E$43</definedName>
    <definedName name="p_E44">Parameter!$E$44</definedName>
    <definedName name="p_E45">Parameter!$E$45</definedName>
    <definedName name="p_E46">Parameter!$E$46</definedName>
    <definedName name="p_E47">Parameter!$E$47</definedName>
    <definedName name="p_E48">Parameter!$E$48</definedName>
    <definedName name="p_F43">Parameter!$F$43</definedName>
    <definedName name="p_F44">Parameter!$F$44</definedName>
    <definedName name="p_F45">Parameter!$F$45</definedName>
    <definedName name="p_F46">Parameter!$F$46</definedName>
    <definedName name="p_F47">Parameter!$F$47</definedName>
    <definedName name="p_F48">Parameter!$F$48</definedName>
  </definedNames>
  <calcPr calcId="191029"/>
</workbook>
</file>

<file path=xl/calcChain.xml><?xml version="1.0" encoding="utf-8"?>
<calcChain xmlns="http://schemas.openxmlformats.org/spreadsheetml/2006/main">
  <c r="F45" i="3" l="1"/>
  <c r="F44" i="3"/>
  <c r="F48" i="3" l="1"/>
  <c r="E48" i="3"/>
  <c r="H17" i="1" l="1"/>
  <c r="H16" i="1"/>
  <c r="U72" i="1"/>
  <c r="U71" i="1"/>
  <c r="U67" i="1"/>
  <c r="U66" i="1"/>
  <c r="U62" i="1"/>
  <c r="U61" i="1"/>
  <c r="U60" i="1"/>
  <c r="U58" i="1"/>
  <c r="V61" i="1" l="1"/>
  <c r="C27" i="1"/>
  <c r="C32" i="3" l="1"/>
  <c r="C33" i="3" s="1"/>
  <c r="C34" i="3" s="1"/>
  <c r="C35" i="3" s="1"/>
  <c r="C36" i="3" s="1"/>
  <c r="C37" i="3" s="1"/>
  <c r="C38" i="3" s="1"/>
  <c r="C39" i="3" s="1"/>
  <c r="C40" i="3" s="1"/>
  <c r="E47" i="3"/>
  <c r="F47" i="3" s="1"/>
  <c r="E46" i="3"/>
  <c r="E45" i="3"/>
  <c r="F43" i="3"/>
  <c r="U70" i="1" l="1"/>
  <c r="U63" i="1"/>
  <c r="F46" i="3"/>
  <c r="U65" i="1" s="1"/>
  <c r="U68" i="1"/>
  <c r="U59" i="1"/>
  <c r="V59" i="1" s="1"/>
  <c r="AA62" i="1"/>
  <c r="F23" i="3"/>
  <c r="C35" i="1" l="1"/>
  <c r="C36" i="1" l="1"/>
  <c r="C37" i="1"/>
  <c r="C38" i="1"/>
  <c r="C41" i="1" l="1"/>
  <c r="C56" i="1" l="1"/>
  <c r="C50" i="1"/>
  <c r="C60" i="1"/>
  <c r="AA72" i="1"/>
  <c r="U64" i="1"/>
  <c r="U69" i="1"/>
</calcChain>
</file>

<file path=xl/sharedStrings.xml><?xml version="1.0" encoding="utf-8"?>
<sst xmlns="http://schemas.openxmlformats.org/spreadsheetml/2006/main" count="331" uniqueCount="180">
  <si>
    <t>Anzahl Erwachsene im Haushalt</t>
  </si>
  <si>
    <t>Monatswerte Sozialhilfe</t>
  </si>
  <si>
    <t>pro weitere P</t>
  </si>
  <si>
    <t>Durchschnittsprämie Erw.</t>
  </si>
  <si>
    <t>Durchschnittsprämie Kinder</t>
  </si>
  <si>
    <t>Durchschnittsprämie JE</t>
  </si>
  <si>
    <t>18-25</t>
  </si>
  <si>
    <t>0-18</t>
  </si>
  <si>
    <t>25-</t>
  </si>
  <si>
    <t>Kommentar</t>
  </si>
  <si>
    <t>Über 25 Jahre alt</t>
  </si>
  <si>
    <t>Unter 18 Jahre</t>
  </si>
  <si>
    <t>Anzahl Kinder</t>
  </si>
  <si>
    <t>Anzahl junge erwachsene Kinder</t>
  </si>
  <si>
    <t>Haushaltsgrösse</t>
  </si>
  <si>
    <t>Grundbedarf</t>
  </si>
  <si>
    <t>Massgebendes Einkommen</t>
  </si>
  <si>
    <t>PHH</t>
  </si>
  <si>
    <t>Anrechenbare Mietkosten</t>
  </si>
  <si>
    <t>Anrechenbare Krankenkassenprämien</t>
  </si>
  <si>
    <t>Anrechenbarer monatlicher Grundbedarf</t>
  </si>
  <si>
    <t>Berechnung</t>
  </si>
  <si>
    <t>Berechnungsgrundlage für Tarif</t>
  </si>
  <si>
    <t>KITA</t>
  </si>
  <si>
    <t>Betreuungsgutschein in CHF</t>
  </si>
  <si>
    <t>Schulergänzende Betreuung</t>
  </si>
  <si>
    <t>Nachmittagsmodul I</t>
  </si>
  <si>
    <t>Nachmittagsmodul II</t>
  </si>
  <si>
    <t xml:space="preserve">Hinweise: Füllen Sie die gelb hinterlegten Felder mit Ihren Angaben aus. </t>
  </si>
  <si>
    <t>Informationen Antragstellende</t>
  </si>
  <si>
    <t>Name/Vorname Kind</t>
  </si>
  <si>
    <t>Betreuungseinrichtung</t>
  </si>
  <si>
    <t>Dem Antrag beizulegen:</t>
  </si>
  <si>
    <t>Vertrag mit Betreuungseinrichtung</t>
  </si>
  <si>
    <t>Anrechenbares Vermögen</t>
  </si>
  <si>
    <t>Adresse</t>
  </si>
  <si>
    <t>Name/Vorname Person 1</t>
  </si>
  <si>
    <t>Name/Vorname Person 2</t>
  </si>
  <si>
    <t>Babys (u18M)</t>
  </si>
  <si>
    <t>Ü18M</t>
  </si>
  <si>
    <t>Nachmittag lang</t>
  </si>
  <si>
    <t>Nachmittag kurz</t>
  </si>
  <si>
    <t>Ferienbertreuung</t>
  </si>
  <si>
    <t>Wochenwert KITA</t>
  </si>
  <si>
    <t>Wochenwert SEB</t>
  </si>
  <si>
    <t>Tarifliste SEB</t>
  </si>
  <si>
    <t>Modul kurz</t>
  </si>
  <si>
    <t>Modul lang</t>
  </si>
  <si>
    <t>Ferienbetreuung</t>
  </si>
  <si>
    <t>Betreuungsgutschein (pro Monat) in CHF</t>
  </si>
  <si>
    <t>Betreuungstage Total pro Kind:</t>
  </si>
  <si>
    <t>Kindertagesstätten in Liestal</t>
  </si>
  <si>
    <t>Anzahl Tage</t>
  </si>
  <si>
    <t>Unterschrift Person 1</t>
  </si>
  <si>
    <t>Unterschrift Person 2</t>
  </si>
  <si>
    <t>Arbeitspensum in % Person 1</t>
  </si>
  <si>
    <t>Anmeldeformular der Stadt Liestal</t>
  </si>
  <si>
    <t>Anmeldeformular Schulergänzende Betreuung bzw. Ferienbetreuung</t>
  </si>
  <si>
    <t>Stadt Liestal</t>
  </si>
  <si>
    <t>Abteilung Betreuung</t>
  </si>
  <si>
    <t>Rathausstrasse 36</t>
  </si>
  <si>
    <t>4410 Liestal</t>
  </si>
  <si>
    <t>Bitte das Formular ausgedruck oder in elektronischer Form und unterzeichnet einsenden an:</t>
  </si>
  <si>
    <t>Tages- bzw. Modulpauschale</t>
  </si>
  <si>
    <t>ACHTUNG: Es werden maximal die monatlichen Kosten der Betreuungseinrichtung übernommen</t>
  </si>
  <si>
    <t>Grenzwerte gemäss Reglement</t>
  </si>
  <si>
    <r>
      <rPr>
        <b/>
        <sz val="16"/>
        <color theme="1"/>
        <rFont val="Calibri"/>
        <family val="2"/>
        <scheme val="minor"/>
      </rPr>
      <t xml:space="preserve">Stadt Liestal          </t>
    </r>
    <r>
      <rPr>
        <sz val="11"/>
        <color theme="1"/>
        <rFont val="Calibri"/>
        <family val="2"/>
        <scheme val="minor"/>
      </rPr>
      <t xml:space="preserve">    </t>
    </r>
  </si>
  <si>
    <t>Bildung/Sport</t>
  </si>
  <si>
    <t>Person 1: Erziehungsberechtigte
Person 2: Erziehungsberechtigte oder Person in ungetrennter Ehe, gefestigter Lebensgemeinschaft (gleicher Haushalt seit 2 Jahren) oder eingetragener Partnerschaft</t>
  </si>
  <si>
    <t>Wohnort (Kind)</t>
  </si>
  <si>
    <t xml:space="preserve">Satzbestimmendes Zwischentotal der </t>
  </si>
  <si>
    <t>Einkünfte gemäss Ziffer 399 der</t>
  </si>
  <si>
    <t>Steuerbares Vermögen gemäss Ziffer 910</t>
  </si>
  <si>
    <t>Nachweise Beschäftigung Person 1 und 2</t>
  </si>
  <si>
    <t>Zeitliche Beanspruchung für Erwerbstätigkeit (oder gleichstellte Beschäftigungen). Zwei Personen: mindestens 120 %; eine Person: mindestens 20 %</t>
  </si>
  <si>
    <t>Es werden 10 % des steuerbaren Vermögens an das Einkommen angerechnet</t>
  </si>
  <si>
    <r>
      <t xml:space="preserve">Anzahl Tage/Halbtage für Kinder </t>
    </r>
    <r>
      <rPr>
        <u/>
        <sz val="10"/>
        <color theme="1"/>
        <rFont val="Calibri"/>
        <family val="2"/>
        <scheme val="minor"/>
      </rPr>
      <t>unter</t>
    </r>
    <r>
      <rPr>
        <sz val="10"/>
        <color theme="1"/>
        <rFont val="Calibri"/>
        <family val="2"/>
        <scheme val="minor"/>
      </rPr>
      <t xml:space="preserve"> 18 Monate</t>
    </r>
  </si>
  <si>
    <r>
      <t xml:space="preserve">Anzahl Tage/Halbtage für Kinder </t>
    </r>
    <r>
      <rPr>
        <u/>
        <sz val="10"/>
        <color theme="1"/>
        <rFont val="Calibri"/>
        <family val="2"/>
        <scheme val="minor"/>
      </rPr>
      <t>über</t>
    </r>
    <r>
      <rPr>
        <sz val="10"/>
        <color theme="1"/>
        <rFont val="Calibri"/>
        <family val="2"/>
        <scheme val="minor"/>
      </rPr>
      <t xml:space="preserve"> 18 Monate</t>
    </r>
  </si>
  <si>
    <t>Tatsächlich geleistete Unterhaltsbeiträge (pro Monat)</t>
  </si>
  <si>
    <t>Weitere Beteiligungen an Betreuungsangebote (pro Monat)</t>
  </si>
  <si>
    <t>z. B. durch den Arbeitgeber</t>
  </si>
  <si>
    <t>ACHTUNG: Es werden maximal die monatlichen Vollkosten übernommen</t>
  </si>
  <si>
    <t>ACHTUNG: Es werden maximal die Vollkosten der Ferienbetreuung übernommen</t>
  </si>
  <si>
    <t>Sämtliche Einkommensbestandteile, inkl. Alimente, Mietzinsbeiträge, Vermögenserträge, Mietwert Liegenschaften privat und geschäftlich</t>
  </si>
  <si>
    <t>(((C22+C27)/12)-C36-C37-C38-C39)*12</t>
  </si>
  <si>
    <t>=Parameter!$C$43</t>
  </si>
  <si>
    <t>=Parameter!$C$47</t>
  </si>
  <si>
    <t>=Parameter!$C$55</t>
  </si>
  <si>
    <t>=Parameter!$C$53</t>
  </si>
  <si>
    <t>=Parameter!$C$54</t>
  </si>
  <si>
    <t>=Parameter!$C$45</t>
  </si>
  <si>
    <t>=Parameter!$C$44</t>
  </si>
  <si>
    <t>=Parameter!$C$50</t>
  </si>
  <si>
    <t>=Parameter!$C$51</t>
  </si>
  <si>
    <t>WENN(C41&gt;70001;"Keine";WENN(C41&lt;-4000;((C53)*Parameter!C46+(C54)*Parameter!C45)*Parameter!C51;(Parameter!E45*C41+Parameter!F46)*(C53*Parameter!C51)+(Parameter!E46*C41+Parameter!F45)*(C54*Parameter!C51)))-C29</t>
  </si>
  <si>
    <t>((C22+C27)/12-SUMME(C36:C39))*12</t>
  </si>
  <si>
    <t>bisher</t>
  </si>
  <si>
    <t>neu</t>
  </si>
  <si>
    <t>WENN(C41&gt;70001;"Keine";WENN(C41&lt;-4000;(C58)*Parameter!C47;(Parameter!E47*C41+Parameter!F47)*(C58)))-C29</t>
  </si>
  <si>
    <t>WENN(C41&gt;70001;"Keine";WENN(C41&lt;-4000;((C48)*Parameter!C43+(C49)*Parameter!C44)*Parameter!C50;(Parameter!E43*C41+Parameter!F43)*(C48*Parameter!C50)+(Parameter!E44*C41+Parameter!F44)*(C49*Parameter!C50)))-C29</t>
  </si>
  <si>
    <t>C41:</t>
  </si>
  <si>
    <t>C50:</t>
  </si>
  <si>
    <t>C55:</t>
  </si>
  <si>
    <t>C59:</t>
  </si>
  <si>
    <t>Frage:</t>
  </si>
  <si>
    <t>wird dieser Betrag zum Einkommen gerechnet? (so in der neuen Formel)</t>
  </si>
  <si>
    <t>p_C43</t>
  </si>
  <si>
    <t>p_C44</t>
  </si>
  <si>
    <t>p_C45</t>
  </si>
  <si>
    <t>=Parameter!$E$45</t>
  </si>
  <si>
    <t>p_C46</t>
  </si>
  <si>
    <t>=Parameter!$E$46</t>
  </si>
  <si>
    <t>p_C47</t>
  </si>
  <si>
    <t>=Parameter!$E$47</t>
  </si>
  <si>
    <t>p_E43</t>
  </si>
  <si>
    <t>=Parameter!$E$43</t>
  </si>
  <si>
    <t>p_E44</t>
  </si>
  <si>
    <t>=Parameter!$E$44</t>
  </si>
  <si>
    <t>p_E45</t>
  </si>
  <si>
    <t>p_E46</t>
  </si>
  <si>
    <t>p_E47</t>
  </si>
  <si>
    <t>p_F43</t>
  </si>
  <si>
    <t>=Parameter!$F$43</t>
  </si>
  <si>
    <t>p_F44</t>
  </si>
  <si>
    <t>=Parameter!$F$44</t>
  </si>
  <si>
    <t>p_F45</t>
  </si>
  <si>
    <t>=Parameter!$F$45</t>
  </si>
  <si>
    <t>p_F46</t>
  </si>
  <si>
    <t>p_F47</t>
  </si>
  <si>
    <t>=Parameter!$F$46</t>
  </si>
  <si>
    <t>=Parameter!$F$47</t>
  </si>
  <si>
    <t>p_C50</t>
  </si>
  <si>
    <t>p_C51</t>
  </si>
  <si>
    <t>p_C53</t>
  </si>
  <si>
    <t>p_C54</t>
  </si>
  <si>
    <t>p_C55</t>
  </si>
  <si>
    <t>WENN(C41&gt;(70001-C29);"Keine";WENN(C41&lt;-4000;(C58)*p_C47;(p_E47*C41+p_F47)*(C58)))</t>
  </si>
  <si>
    <t>C53</t>
  </si>
  <si>
    <t>C54</t>
  </si>
  <si>
    <t>C41</t>
  </si>
  <si>
    <t>WENN(C41&gt;(70001-C29);"Keine";WENN(C41&lt;-4000;(C53*p_C46+C54*p_C45)*p_C51;(p_E45*C41+p_F46)*(C53*p_C51)+(p_E46*C41+p_F45)*(C54*p_C51)))</t>
  </si>
  <si>
    <t>WENN(C41&gt;(70001-C29);"Keine";WENN(C41&lt;-4000;((C48)*p_C43+(C49)*p_C44)*p_C50;(p_E43*C41+p_F43)*(C48*p_C50)+(p_E44*C41+p_F44)*(C49*p_C50)))</t>
  </si>
  <si>
    <t>WENN(C41&lt;-4000</t>
  </si>
  <si>
    <t>WENN(C41&gt;-4000</t>
  </si>
  <si>
    <t>Spalte E</t>
  </si>
  <si>
    <t>Spalte C</t>
  </si>
  <si>
    <t>Spalte F</t>
  </si>
  <si>
    <t>~</t>
  </si>
  <si>
    <t>Ausschliesslich Kinder mit Niederlassung in Liestal sind zum Bezug von Betreuungsgutscheinen berechtigt</t>
  </si>
  <si>
    <t>Arbeitspensum in % Person 2</t>
  </si>
  <si>
    <t>Mit meiner Unterschrift bestätige/n ich/wir, dass alle Angaben wahrheitsgetreu angegeben wurden. Ich/wir nehme/n zur Kenntniss, dass die Angaben durch die zuständigen Behörden überprüft werden können, z. B. mittels Einsehen der Steuerveranlagung und ein Missbrauch zum Ausschluss von den Betreuungsgutscheinen bzw. zu einer Strafe führen können.</t>
  </si>
  <si>
    <t>Füllen Sie für jedes Kind und jedes Betreuungsangebot ein eigenes Formular aus.</t>
  </si>
  <si>
    <t>Steuererveranlagung (Person 1 &amp; Person 2)</t>
  </si>
  <si>
    <t>der Steuerveranlagung (Person 1 &amp; Person 2)</t>
  </si>
  <si>
    <t>18–25 Jahre alt</t>
  </si>
  <si>
    <t>Höchstmiete gemäss Sozialhilfe (netto)</t>
  </si>
  <si>
    <t>Durchschnittsprämie Sozialhilfe</t>
  </si>
  <si>
    <t>Bei grösseren Veränderungen im Einkommen seit letzter Steuerveranlagung, siehe «Infoblatt Betreuungsgutscheine» oder Tel. 061 927 52 48.</t>
  </si>
  <si>
    <t xml:space="preserve">Halbtägige Betreuung eingeben: mit Essen als 0.7, ohne Essen als 0.5 </t>
  </si>
  <si>
    <r>
      <t xml:space="preserve">Betreuungstage pro Woche </t>
    </r>
    <r>
      <rPr>
        <sz val="11"/>
        <color theme="1"/>
        <rFont val="Calibri"/>
        <family val="2"/>
      </rPr>
      <t>«</t>
    </r>
    <r>
      <rPr>
        <sz val="11"/>
        <color theme="1"/>
        <rFont val="Calibri"/>
        <family val="2"/>
        <scheme val="minor"/>
      </rPr>
      <t>Kind»</t>
    </r>
  </si>
  <si>
    <r>
      <t xml:space="preserve">Betreuungstage pro Woche </t>
    </r>
    <r>
      <rPr>
        <sz val="11"/>
        <color theme="1"/>
        <rFont val="Calibri"/>
        <family val="2"/>
      </rPr>
      <t>«</t>
    </r>
    <r>
      <rPr>
        <sz val="11"/>
        <color theme="1"/>
        <rFont val="Calibri"/>
        <family val="2"/>
        <scheme val="minor"/>
      </rPr>
      <t>Baby»</t>
    </r>
  </si>
  <si>
    <t>Einkommensnachweise</t>
  </si>
  <si>
    <t>Nachweise Alimente, Mietzinsbeiträge, Vermögenserträge bzw. weitere Einkünfte</t>
  </si>
  <si>
    <t>Auf dem Vertrag müssen der Umfang, Ort und die monatlichen Kosten der Betreuung enthalten sein</t>
  </si>
  <si>
    <t>Modul ohne Schule</t>
  </si>
  <si>
    <t>Modul mit Schule</t>
  </si>
  <si>
    <t>Anzahl pro Woche (13:45–18.30 Uhr)</t>
  </si>
  <si>
    <t>Anzahl pro Woche (15.15/16.10–18:30 Uhr)</t>
  </si>
  <si>
    <t>WICHTIG: Es handelt sich um eine provisorische Berechnung, die definitive Höhe des Betreuungsgutscheins wird mit der Ausstellung verfügt und kann von dieser Berechnung abweichen. Bei Fragen bzw. Unklarheiten und in Spezialfällen wenden Sie sich bitte an Frau Salome Bauhofer: betreuung@liestal.ch oder 061 927 52 48.</t>
  </si>
  <si>
    <t>Nachmittag ohne Unterricht</t>
  </si>
  <si>
    <t>Nachmittag mit Unterricht</t>
  </si>
  <si>
    <t>Frühbetreuung</t>
  </si>
  <si>
    <t>Anzahl pro Woche (07:00 - 08:00 Uhr)</t>
  </si>
  <si>
    <t>Arbeitsvertrag, aktuelle Lohnabrechnungen, Nachweis von Aus-, Fort- oder Weiterbildung bzw. weitere Beschäftigungsnachweise</t>
  </si>
  <si>
    <t>betreuung@liestal.ch</t>
  </si>
  <si>
    <t>Antrag Betreuungsgutschein der Stadt Liestal SJ 24/25</t>
  </si>
  <si>
    <t>Grundbedarf SH (2024)</t>
  </si>
  <si>
    <t>Regionale Durchschnittsprämie (2024)</t>
  </si>
  <si>
    <t>Mietgrenzwert SH (2024)</t>
  </si>
  <si>
    <t>Die zahlen in E 43 und E 44 wurden zuerst ausgerechneet mit der Formel wie bei c 45, dann wurde aber die Zahl gelöscht und von hand die gerundetet Zahl aufgeschhrieben,, weil es sonst einen Rundungsfehler gibt und nicht mit der Formel die in der FEB Verordnung steht übereinstimmt. Da die Zahl bei C 45-C48 so klein ist, gibt es dort keine Rundungsfehler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</si>
</sst>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 #,##0.00_ ;_ * \-#,##0.00_ ;_ * &quot;-&quot;??_ ;_ @_ "/>
    <numFmt numFmtId="164" formatCode="#,##0.0"/>
    <numFmt numFmtId="165" formatCode="_ * #,##0_ ;_ * \-#,##0_ ;_ * &quot;-&quot;??_ ;_ @_ "/>
    <numFmt numFmtId="166" formatCode="_ * #,##0.0_ ;_ * \-#,##0.0_ ;_ * &quot;-&quot;??_ ;_ @_ "/>
    <numFmt numFmtId="167" formatCode="###0;&quot;0&quot;"/>
    <numFmt numFmtId="168" formatCode="0.00000"/>
    <numFmt numFmtId="169" formatCode="0.000000"/>
    <numFmt numFmtId="170" formatCode="_ * #,##0.00000_ ;_ * \-#,##0.00000_ ;_ * &quot;-&quot;??_ ;_ @_ "/>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10"/>
      <color theme="1"/>
      <name val="Calibri"/>
      <family val="2"/>
      <scheme val="minor"/>
    </font>
    <font>
      <u/>
      <sz val="10"/>
      <color theme="1"/>
      <name val="Calibri"/>
      <family val="2"/>
      <scheme val="minor"/>
    </font>
    <font>
      <b/>
      <sz val="10"/>
      <color theme="1"/>
      <name val="Calibri"/>
      <family val="2"/>
      <scheme val="minor"/>
    </font>
    <font>
      <u/>
      <sz val="11"/>
      <color theme="10"/>
      <name val="Calibri"/>
      <family val="2"/>
      <scheme val="minor"/>
    </font>
    <font>
      <b/>
      <sz val="16"/>
      <color theme="1"/>
      <name val="Calibri"/>
      <family val="2"/>
      <scheme val="minor"/>
    </font>
    <font>
      <sz val="11"/>
      <color theme="1"/>
      <name val="Arial"/>
      <family val="2"/>
    </font>
    <font>
      <sz val="11"/>
      <color theme="1"/>
      <name val="Calibri"/>
      <family val="2"/>
    </font>
    <font>
      <b/>
      <sz val="18"/>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rgb="FFF5F54D"/>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13">
    <border>
      <left/>
      <right/>
      <top/>
      <bottom/>
      <diagonal/>
    </border>
    <border>
      <left style="hair">
        <color auto="1"/>
      </left>
      <right style="hair">
        <color auto="1"/>
      </right>
      <top style="hair">
        <color auto="1"/>
      </top>
      <bottom style="hair">
        <color auto="1"/>
      </bottom>
      <diagonal/>
    </border>
    <border>
      <left style="thin">
        <color auto="1"/>
      </left>
      <right style="thin">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style="medium">
        <color indexed="64"/>
      </right>
      <top style="medium">
        <color indexed="64"/>
      </top>
      <bottom style="medium">
        <color indexed="64"/>
      </bottom>
      <diagonal/>
    </border>
    <border>
      <left/>
      <right/>
      <top style="hair">
        <color auto="1"/>
      </top>
      <bottom style="hair">
        <color auto="1"/>
      </bottom>
      <diagonal/>
    </border>
  </borders>
  <cellStyleXfs count="3">
    <xf numFmtId="0" fontId="0" fillId="0" borderId="0"/>
    <xf numFmtId="43" fontId="1" fillId="0" borderId="0" applyFont="0" applyFill="0" applyBorder="0" applyAlignment="0" applyProtection="0"/>
    <xf numFmtId="0" fontId="7" fillId="0" borderId="0" applyNumberFormat="0" applyFill="0" applyBorder="0" applyAlignment="0" applyProtection="0"/>
  </cellStyleXfs>
  <cellXfs count="140">
    <xf numFmtId="0" fontId="0" fillId="0" borderId="0" xfId="0"/>
    <xf numFmtId="0" fontId="3" fillId="0" borderId="0" xfId="0" applyFont="1" applyAlignment="1"/>
    <xf numFmtId="4" fontId="0" fillId="0" borderId="0" xfId="0" applyNumberFormat="1"/>
    <xf numFmtId="0" fontId="3" fillId="2" borderId="0" xfId="0" applyFont="1" applyFill="1" applyAlignment="1"/>
    <xf numFmtId="164" fontId="3" fillId="2" borderId="2" xfId="0" quotePrefix="1" applyNumberFormat="1" applyFont="1" applyFill="1" applyBorder="1" applyAlignment="1">
      <alignment horizontal="right"/>
    </xf>
    <xf numFmtId="0" fontId="0" fillId="0" borderId="0" xfId="0" applyAlignment="1"/>
    <xf numFmtId="4" fontId="0" fillId="0" borderId="2" xfId="0" applyNumberFormat="1" applyBorder="1"/>
    <xf numFmtId="4" fontId="0" fillId="2" borderId="2" xfId="0" applyNumberFormat="1" applyFill="1" applyBorder="1"/>
    <xf numFmtId="0" fontId="0" fillId="0" borderId="0" xfId="0" applyFill="1" applyBorder="1" applyAlignment="1"/>
    <xf numFmtId="165" fontId="0" fillId="3" borderId="1" xfId="1" applyNumberFormat="1" applyFont="1" applyFill="1" applyBorder="1" applyAlignment="1" applyProtection="1">
      <alignment vertical="top"/>
      <protection locked="0"/>
    </xf>
    <xf numFmtId="165" fontId="0" fillId="0" borderId="0" xfId="1" applyNumberFormat="1" applyFont="1" applyProtection="1"/>
    <xf numFmtId="0" fontId="0" fillId="0" borderId="0" xfId="0" applyFill="1" applyProtection="1"/>
    <xf numFmtId="0" fontId="2" fillId="0" borderId="4" xfId="0" applyFont="1" applyFill="1" applyBorder="1" applyProtection="1"/>
    <xf numFmtId="0" fontId="2" fillId="0" borderId="5" xfId="0" applyFont="1" applyFill="1" applyBorder="1" applyProtection="1"/>
    <xf numFmtId="0" fontId="0" fillId="0" borderId="0" xfId="0" applyFill="1" applyBorder="1" applyProtection="1"/>
    <xf numFmtId="0" fontId="0" fillId="0" borderId="7" xfId="0" applyFill="1" applyBorder="1" applyProtection="1"/>
    <xf numFmtId="0" fontId="0" fillId="0" borderId="0" xfId="0" applyFill="1" applyBorder="1" applyAlignment="1" applyProtection="1">
      <alignment vertical="top"/>
    </xf>
    <xf numFmtId="0" fontId="0" fillId="0" borderId="0" xfId="0" applyFill="1" applyAlignment="1" applyProtection="1">
      <alignment vertical="top"/>
    </xf>
    <xf numFmtId="0" fontId="0" fillId="0" borderId="4" xfId="0" applyFill="1" applyBorder="1" applyProtection="1"/>
    <xf numFmtId="0" fontId="0" fillId="0" borderId="9" xfId="0" applyFill="1" applyBorder="1" applyProtection="1"/>
    <xf numFmtId="0" fontId="0" fillId="0" borderId="0" xfId="0" applyFont="1" applyFill="1" applyProtection="1"/>
    <xf numFmtId="0" fontId="2" fillId="0" borderId="3" xfId="0" applyFont="1" applyFill="1" applyBorder="1" applyProtection="1"/>
    <xf numFmtId="0" fontId="0" fillId="0" borderId="6" xfId="0" applyFill="1" applyBorder="1" applyProtection="1"/>
    <xf numFmtId="0" fontId="0" fillId="0" borderId="6" xfId="0" applyFont="1" applyFill="1" applyBorder="1" applyAlignment="1" applyProtection="1">
      <alignment vertical="top" wrapText="1"/>
    </xf>
    <xf numFmtId="0" fontId="2" fillId="0" borderId="6" xfId="0" applyFont="1" applyFill="1" applyBorder="1" applyProtection="1"/>
    <xf numFmtId="165" fontId="2" fillId="0" borderId="4" xfId="1" applyNumberFormat="1" applyFont="1" applyFill="1" applyBorder="1" applyProtection="1"/>
    <xf numFmtId="165" fontId="0" fillId="0" borderId="0" xfId="1" applyNumberFormat="1" applyFont="1" applyFill="1" applyBorder="1" applyProtection="1"/>
    <xf numFmtId="165" fontId="0" fillId="0" borderId="4" xfId="1" applyNumberFormat="1" applyFont="1" applyFill="1" applyBorder="1" applyProtection="1"/>
    <xf numFmtId="165" fontId="0" fillId="0" borderId="0" xfId="1" applyNumberFormat="1" applyFont="1" applyFill="1" applyProtection="1"/>
    <xf numFmtId="0" fontId="2" fillId="4" borderId="3" xfId="0" applyFont="1" applyFill="1" applyBorder="1" applyProtection="1"/>
    <xf numFmtId="165" fontId="0" fillId="4" borderId="4" xfId="1" applyNumberFormat="1" applyFont="1" applyFill="1" applyBorder="1" applyProtection="1"/>
    <xf numFmtId="0" fontId="0" fillId="4" borderId="4" xfId="0" applyFill="1" applyBorder="1" applyProtection="1"/>
    <xf numFmtId="0" fontId="0" fillId="4" borderId="6" xfId="0" applyFill="1" applyBorder="1" applyProtection="1"/>
    <xf numFmtId="165" fontId="0" fillId="4" borderId="0" xfId="1" applyNumberFormat="1" applyFont="1" applyFill="1" applyBorder="1" applyProtection="1"/>
    <xf numFmtId="0" fontId="0" fillId="4" borderId="0" xfId="0" applyFill="1" applyBorder="1" applyProtection="1"/>
    <xf numFmtId="0" fontId="2" fillId="4" borderId="8" xfId="0" applyFont="1" applyFill="1" applyBorder="1" applyProtection="1"/>
    <xf numFmtId="0" fontId="0" fillId="4" borderId="9" xfId="0" applyFill="1" applyBorder="1" applyProtection="1"/>
    <xf numFmtId="0" fontId="2" fillId="2" borderId="3" xfId="0" applyFont="1" applyFill="1" applyBorder="1" applyProtection="1"/>
    <xf numFmtId="165" fontId="0" fillId="2" borderId="4" xfId="1" applyNumberFormat="1" applyFont="1" applyFill="1" applyBorder="1" applyProtection="1"/>
    <xf numFmtId="0" fontId="0" fillId="2" borderId="4" xfId="0" applyFill="1" applyBorder="1" applyProtection="1"/>
    <xf numFmtId="0" fontId="0" fillId="2" borderId="5" xfId="0" applyFill="1" applyBorder="1" applyProtection="1"/>
    <xf numFmtId="0" fontId="0" fillId="2" borderId="6" xfId="0" applyFill="1" applyBorder="1" applyProtection="1"/>
    <xf numFmtId="0" fontId="2" fillId="2" borderId="8" xfId="0" applyFont="1" applyFill="1" applyBorder="1" applyProtection="1"/>
    <xf numFmtId="0" fontId="0" fillId="2" borderId="0" xfId="0" applyFill="1" applyBorder="1" applyProtection="1"/>
    <xf numFmtId="0" fontId="2" fillId="2" borderId="9" xfId="0" applyFont="1" applyFill="1" applyBorder="1" applyProtection="1"/>
    <xf numFmtId="166" fontId="2" fillId="2" borderId="9" xfId="1" applyNumberFormat="1" applyFont="1" applyFill="1" applyBorder="1" applyAlignment="1" applyProtection="1">
      <alignment horizontal="right"/>
    </xf>
    <xf numFmtId="166" fontId="2" fillId="4" borderId="9" xfId="1" applyNumberFormat="1" applyFont="1" applyFill="1" applyBorder="1" applyAlignment="1" applyProtection="1">
      <alignment horizontal="right"/>
    </xf>
    <xf numFmtId="0" fontId="0" fillId="0" borderId="0" xfId="0" applyFill="1" applyAlignment="1" applyProtection="1"/>
    <xf numFmtId="165" fontId="0" fillId="0" borderId="0" xfId="1" applyNumberFormat="1" applyFont="1" applyBorder="1" applyProtection="1"/>
    <xf numFmtId="165" fontId="0" fillId="0" borderId="4" xfId="1" applyNumberFormat="1" applyFont="1" applyBorder="1" applyProtection="1"/>
    <xf numFmtId="0" fontId="2" fillId="0" borderId="0" xfId="0" applyFont="1" applyFill="1" applyAlignment="1" applyProtection="1">
      <alignment vertical="top" wrapText="1"/>
    </xf>
    <xf numFmtId="0" fontId="0" fillId="0" borderId="9" xfId="0" applyFill="1" applyBorder="1" applyAlignment="1" applyProtection="1"/>
    <xf numFmtId="165" fontId="0" fillId="0" borderId="0" xfId="1" applyNumberFormat="1" applyFont="1" applyFill="1" applyBorder="1" applyAlignment="1" applyProtection="1">
      <alignment vertical="top"/>
      <protection locked="0"/>
    </xf>
    <xf numFmtId="165" fontId="0" fillId="0" borderId="9" xfId="1" applyNumberFormat="1" applyFont="1" applyFill="1" applyBorder="1" applyProtection="1"/>
    <xf numFmtId="0" fontId="0" fillId="0" borderId="0" xfId="0" applyFill="1" applyBorder="1" applyAlignment="1" applyProtection="1">
      <alignment wrapText="1"/>
    </xf>
    <xf numFmtId="0" fontId="4" fillId="0" borderId="7" xfId="0" applyFont="1" applyFill="1" applyBorder="1" applyAlignment="1" applyProtection="1">
      <alignment wrapText="1"/>
    </xf>
    <xf numFmtId="0" fontId="4" fillId="0" borderId="7" xfId="0" applyFont="1" applyFill="1" applyBorder="1" applyAlignment="1" applyProtection="1">
      <alignment horizontal="left" vertical="top"/>
    </xf>
    <xf numFmtId="0" fontId="4" fillId="4" borderId="5" xfId="0" applyFont="1" applyFill="1" applyBorder="1" applyAlignment="1" applyProtection="1">
      <alignment horizontal="left" vertical="top"/>
    </xf>
    <xf numFmtId="0" fontId="4" fillId="4" borderId="7" xfId="0" applyFont="1" applyFill="1" applyBorder="1" applyAlignment="1" applyProtection="1">
      <alignment horizontal="left" vertical="top"/>
    </xf>
    <xf numFmtId="0" fontId="4" fillId="2" borderId="7" xfId="0" applyFont="1" applyFill="1" applyBorder="1" applyAlignment="1" applyProtection="1">
      <alignment horizontal="left" vertical="top"/>
    </xf>
    <xf numFmtId="0" fontId="4" fillId="0" borderId="0" xfId="0" applyFont="1" applyFill="1" applyAlignment="1" applyProtection="1">
      <alignment horizontal="left" vertical="top"/>
    </xf>
    <xf numFmtId="0" fontId="0" fillId="5" borderId="0" xfId="0" applyFill="1"/>
    <xf numFmtId="1" fontId="0" fillId="0" borderId="0" xfId="0" applyNumberFormat="1"/>
    <xf numFmtId="0" fontId="2" fillId="4" borderId="6" xfId="0" applyFont="1" applyFill="1" applyBorder="1" applyProtection="1"/>
    <xf numFmtId="0" fontId="4" fillId="4" borderId="10" xfId="0" applyFont="1" applyFill="1" applyBorder="1" applyAlignment="1" applyProtection="1">
      <alignment horizontal="left" vertical="top" wrapText="1"/>
    </xf>
    <xf numFmtId="0" fontId="2" fillId="2" borderId="0" xfId="0" applyFont="1" applyFill="1" applyBorder="1" applyProtection="1"/>
    <xf numFmtId="166" fontId="2" fillId="6" borderId="0" xfId="1" applyNumberFormat="1" applyFont="1" applyFill="1" applyBorder="1" applyAlignment="1" applyProtection="1">
      <alignment horizontal="right"/>
    </xf>
    <xf numFmtId="0" fontId="2" fillId="6" borderId="12" xfId="0" applyFont="1" applyFill="1" applyBorder="1" applyProtection="1"/>
    <xf numFmtId="166" fontId="2" fillId="6" borderId="12" xfId="1" applyNumberFormat="1" applyFont="1" applyFill="1" applyBorder="1" applyAlignment="1" applyProtection="1">
      <alignment horizontal="right"/>
    </xf>
    <xf numFmtId="0" fontId="0" fillId="6" borderId="12" xfId="0" applyFill="1" applyBorder="1" applyProtection="1"/>
    <xf numFmtId="0" fontId="4" fillId="6" borderId="12" xfId="0" applyFont="1" applyFill="1" applyBorder="1" applyAlignment="1" applyProtection="1">
      <alignment horizontal="left" vertical="top" wrapText="1"/>
    </xf>
    <xf numFmtId="0" fontId="2" fillId="6" borderId="0" xfId="0" applyFont="1" applyFill="1" applyBorder="1" applyProtection="1"/>
    <xf numFmtId="0" fontId="6" fillId="6" borderId="0" xfId="0" applyFont="1" applyFill="1" applyBorder="1" applyAlignment="1" applyProtection="1">
      <alignment horizontal="left" vertical="top"/>
    </xf>
    <xf numFmtId="0" fontId="0" fillId="0" borderId="12" xfId="0" applyFill="1" applyBorder="1" applyProtection="1"/>
    <xf numFmtId="165" fontId="0" fillId="0" borderId="12" xfId="1" applyNumberFormat="1" applyFont="1" applyFill="1" applyBorder="1" applyProtection="1"/>
    <xf numFmtId="0" fontId="4" fillId="0" borderId="12" xfId="0" applyFont="1" applyFill="1" applyBorder="1" applyAlignment="1" applyProtection="1">
      <alignment horizontal="left" vertical="top"/>
    </xf>
    <xf numFmtId="43" fontId="0" fillId="0" borderId="0" xfId="0" applyNumberFormat="1" applyFill="1" applyProtection="1"/>
    <xf numFmtId="0" fontId="2" fillId="2" borderId="4" xfId="0" applyFont="1" applyFill="1" applyBorder="1" applyProtection="1"/>
    <xf numFmtId="0" fontId="6" fillId="2" borderId="5" xfId="0" applyFont="1" applyFill="1" applyBorder="1" applyAlignment="1" applyProtection="1">
      <alignment horizontal="left" vertical="top"/>
    </xf>
    <xf numFmtId="166" fontId="2" fillId="2" borderId="4" xfId="1" applyNumberFormat="1" applyFont="1" applyFill="1" applyBorder="1" applyAlignment="1" applyProtection="1">
      <alignment horizontal="right"/>
    </xf>
    <xf numFmtId="0" fontId="0" fillId="2" borderId="6" xfId="0" applyFont="1" applyFill="1" applyBorder="1" applyProtection="1"/>
    <xf numFmtId="0" fontId="6" fillId="2" borderId="7" xfId="0" applyFont="1" applyFill="1" applyBorder="1" applyAlignment="1" applyProtection="1">
      <alignment horizontal="left" vertical="top"/>
    </xf>
    <xf numFmtId="0" fontId="0" fillId="0" borderId="0" xfId="0" applyFill="1" applyAlignment="1" applyProtection="1">
      <alignment vertical="top" wrapText="1"/>
    </xf>
    <xf numFmtId="0" fontId="0" fillId="0" borderId="0" xfId="0" applyFill="1" applyAlignment="1" applyProtection="1"/>
    <xf numFmtId="43" fontId="0" fillId="3" borderId="1" xfId="1" applyNumberFormat="1" applyFont="1" applyFill="1" applyBorder="1" applyAlignment="1" applyProtection="1">
      <alignment vertical="top"/>
      <protection locked="0"/>
    </xf>
    <xf numFmtId="0" fontId="2" fillId="0" borderId="0" xfId="0" applyFont="1" applyFill="1" applyProtection="1"/>
    <xf numFmtId="0" fontId="7" fillId="0" borderId="0" xfId="2" applyFill="1" applyProtection="1"/>
    <xf numFmtId="0" fontId="4" fillId="0" borderId="10" xfId="0" applyFont="1" applyFill="1" applyBorder="1" applyAlignment="1" applyProtection="1">
      <alignment horizontal="left" vertical="top" wrapText="1"/>
    </xf>
    <xf numFmtId="0" fontId="0" fillId="0" borderId="3" xfId="0" applyFill="1" applyBorder="1" applyAlignment="1" applyProtection="1">
      <alignment vertical="top" wrapText="1"/>
    </xf>
    <xf numFmtId="0" fontId="0" fillId="0" borderId="8" xfId="0" applyFill="1" applyBorder="1" applyAlignment="1" applyProtection="1">
      <alignment vertical="top" wrapText="1"/>
    </xf>
    <xf numFmtId="0" fontId="0" fillId="0" borderId="0" xfId="0" applyFill="1" applyAlignment="1" applyProtection="1">
      <alignment horizontal="right"/>
    </xf>
    <xf numFmtId="165" fontId="0" fillId="0" borderId="4" xfId="1" applyNumberFormat="1" applyFont="1" applyFill="1" applyBorder="1" applyAlignment="1" applyProtection="1">
      <alignment vertical="top"/>
      <protection locked="0"/>
    </xf>
    <xf numFmtId="0" fontId="0" fillId="0" borderId="0" xfId="0" applyFill="1" applyBorder="1" applyAlignment="1" applyProtection="1">
      <alignment horizontal="left" vertical="top"/>
    </xf>
    <xf numFmtId="0" fontId="0" fillId="0" borderId="9" xfId="0" applyFill="1" applyBorder="1" applyAlignment="1" applyProtection="1">
      <alignment vertical="top"/>
    </xf>
    <xf numFmtId="0" fontId="0" fillId="0" borderId="4" xfId="0" applyFill="1" applyBorder="1" applyAlignment="1" applyProtection="1">
      <alignment vertical="top"/>
    </xf>
    <xf numFmtId="0" fontId="0" fillId="0" borderId="9" xfId="0" applyFont="1" applyFill="1" applyBorder="1" applyAlignment="1" applyProtection="1">
      <alignment vertical="top" wrapText="1"/>
    </xf>
    <xf numFmtId="0" fontId="2" fillId="0" borderId="8" xfId="0" applyFont="1" applyFill="1" applyBorder="1" applyProtection="1"/>
    <xf numFmtId="165" fontId="0" fillId="3" borderId="1" xfId="1" applyNumberFormat="1" applyFont="1" applyFill="1" applyBorder="1" applyProtection="1">
      <protection locked="0"/>
    </xf>
    <xf numFmtId="0" fontId="0" fillId="3" borderId="11" xfId="0" applyFill="1" applyBorder="1" applyAlignment="1" applyProtection="1">
      <protection locked="0"/>
    </xf>
    <xf numFmtId="167" fontId="0" fillId="3" borderId="1" xfId="1" applyNumberFormat="1" applyFont="1" applyFill="1" applyBorder="1" applyAlignment="1" applyProtection="1">
      <alignment vertical="top"/>
      <protection locked="0"/>
    </xf>
    <xf numFmtId="169" fontId="0" fillId="0" borderId="0" xfId="0" applyNumberFormat="1"/>
    <xf numFmtId="2" fontId="0" fillId="0" borderId="0" xfId="0" applyNumberFormat="1"/>
    <xf numFmtId="0" fontId="4" fillId="0" borderId="7" xfId="0" applyFont="1" applyFill="1" applyBorder="1" applyAlignment="1" applyProtection="1">
      <alignment horizontal="left" vertical="top" wrapText="1"/>
    </xf>
    <xf numFmtId="0" fontId="4" fillId="0" borderId="7" xfId="0" applyFont="1" applyFill="1" applyBorder="1" applyAlignment="1" applyProtection="1">
      <alignment horizontal="left" vertical="top"/>
    </xf>
    <xf numFmtId="0" fontId="0" fillId="0" borderId="6" xfId="0" applyFont="1" applyFill="1" applyBorder="1" applyAlignment="1" applyProtection="1">
      <alignment horizontal="left" vertical="top"/>
    </xf>
    <xf numFmtId="165" fontId="0" fillId="3" borderId="1" xfId="1" applyNumberFormat="1" applyFont="1" applyFill="1" applyBorder="1" applyProtection="1"/>
    <xf numFmtId="0" fontId="4" fillId="2" borderId="10" xfId="0" applyFont="1" applyFill="1" applyBorder="1" applyAlignment="1" applyProtection="1">
      <alignment horizontal="left" vertical="top"/>
    </xf>
    <xf numFmtId="165" fontId="0" fillId="0" borderId="0" xfId="0" quotePrefix="1" applyNumberFormat="1" applyFill="1" applyProtection="1"/>
    <xf numFmtId="165" fontId="0" fillId="0" borderId="0" xfId="0" quotePrefix="1" applyNumberFormat="1" applyFill="1" applyAlignment="1" applyProtection="1"/>
    <xf numFmtId="0" fontId="0" fillId="0" borderId="0" xfId="0" quotePrefix="1" applyFill="1" applyProtection="1"/>
    <xf numFmtId="0" fontId="0" fillId="7" borderId="0" xfId="0" applyFill="1" applyProtection="1"/>
    <xf numFmtId="165" fontId="0" fillId="7" borderId="0" xfId="0" quotePrefix="1" applyNumberFormat="1" applyFill="1" applyProtection="1"/>
    <xf numFmtId="165" fontId="0" fillId="7" borderId="0" xfId="0" applyNumberFormat="1" applyFill="1" applyProtection="1"/>
    <xf numFmtId="0" fontId="0" fillId="7" borderId="0" xfId="0" quotePrefix="1" applyFill="1" applyProtection="1"/>
    <xf numFmtId="170" fontId="0" fillId="7" borderId="0" xfId="0" applyNumberFormat="1" applyFill="1" applyProtection="1"/>
    <xf numFmtId="170" fontId="2" fillId="7" borderId="0" xfId="0" applyNumberFormat="1" applyFont="1" applyFill="1" applyProtection="1"/>
    <xf numFmtId="0" fontId="0" fillId="4" borderId="0" xfId="0" applyFill="1" applyProtection="1"/>
    <xf numFmtId="0" fontId="0" fillId="4" borderId="6" xfId="0" applyFont="1" applyFill="1" applyBorder="1" applyProtection="1"/>
    <xf numFmtId="0" fontId="9" fillId="0" borderId="0" xfId="0" applyFont="1" applyFill="1" applyProtection="1"/>
    <xf numFmtId="0" fontId="2" fillId="8" borderId="0" xfId="0" applyFont="1" applyFill="1" applyAlignment="1" applyProtection="1">
      <alignment vertical="top"/>
    </xf>
    <xf numFmtId="0" fontId="0" fillId="8" borderId="0" xfId="0" applyFill="1" applyAlignment="1" applyProtection="1">
      <alignment vertical="top"/>
    </xf>
    <xf numFmtId="165" fontId="0" fillId="0" borderId="0" xfId="0" applyNumberFormat="1" applyFill="1" applyProtection="1"/>
    <xf numFmtId="0" fontId="6" fillId="4" borderId="7" xfId="0" applyFont="1" applyFill="1" applyBorder="1" applyAlignment="1" applyProtection="1">
      <alignment horizontal="left"/>
    </xf>
    <xf numFmtId="43" fontId="0" fillId="0" borderId="0" xfId="0" applyNumberFormat="1" applyFill="1" applyAlignment="1" applyProtection="1">
      <alignment vertical="top"/>
    </xf>
    <xf numFmtId="0" fontId="11" fillId="0" borderId="0" xfId="0" applyFont="1" applyFill="1" applyProtection="1"/>
    <xf numFmtId="0" fontId="0" fillId="7" borderId="0" xfId="0" applyFill="1"/>
    <xf numFmtId="168" fontId="0" fillId="7" borderId="0" xfId="0" applyNumberFormat="1" applyFill="1"/>
    <xf numFmtId="0" fontId="4" fillId="0" borderId="7" xfId="0" applyFont="1" applyFill="1" applyBorder="1" applyAlignment="1" applyProtection="1">
      <alignment horizontal="left" vertical="top" wrapText="1"/>
    </xf>
    <xf numFmtId="0" fontId="4" fillId="0" borderId="7" xfId="0" applyFont="1" applyFill="1" applyBorder="1" applyAlignment="1" applyProtection="1">
      <alignment vertical="top" wrapText="1"/>
    </xf>
    <xf numFmtId="0" fontId="0" fillId="0" borderId="0" xfId="0" applyFill="1" applyBorder="1" applyAlignment="1" applyProtection="1">
      <alignment vertical="top" wrapText="1"/>
    </xf>
    <xf numFmtId="0" fontId="4" fillId="0" borderId="5" xfId="0" applyFont="1" applyFill="1" applyBorder="1" applyAlignment="1" applyProtection="1">
      <alignment horizontal="left" vertical="top" wrapText="1"/>
    </xf>
    <xf numFmtId="0" fontId="4" fillId="0" borderId="7" xfId="0" applyFont="1" applyFill="1" applyBorder="1" applyAlignment="1" applyProtection="1">
      <alignment horizontal="left" vertical="top"/>
    </xf>
    <xf numFmtId="0" fontId="4" fillId="0" borderId="10" xfId="0" applyFont="1" applyFill="1" applyBorder="1" applyAlignment="1" applyProtection="1">
      <alignment horizontal="left" vertical="top"/>
    </xf>
    <xf numFmtId="0" fontId="0" fillId="0" borderId="0" xfId="0" applyFill="1" applyAlignment="1" applyProtection="1">
      <alignment vertical="top" wrapText="1"/>
    </xf>
    <xf numFmtId="0" fontId="0" fillId="0" borderId="0" xfId="0" applyFill="1" applyAlignment="1" applyProtection="1"/>
    <xf numFmtId="0" fontId="0" fillId="0" borderId="3" xfId="0" applyFill="1" applyBorder="1" applyAlignment="1" applyProtection="1">
      <alignment vertical="top" wrapText="1"/>
    </xf>
    <xf numFmtId="0" fontId="0" fillId="0" borderId="8" xfId="0" applyFill="1" applyBorder="1" applyAlignment="1" applyProtection="1">
      <alignment vertical="top" wrapText="1"/>
    </xf>
    <xf numFmtId="0" fontId="0" fillId="0" borderId="3" xfId="0" applyFill="1" applyBorder="1" applyAlignment="1" applyProtection="1">
      <alignment vertical="top"/>
    </xf>
    <xf numFmtId="0" fontId="0" fillId="0" borderId="8" xfId="0" applyFill="1" applyBorder="1" applyAlignment="1" applyProtection="1">
      <alignment vertical="top"/>
    </xf>
    <xf numFmtId="0" fontId="4" fillId="0" borderId="10" xfId="0" applyFont="1" applyFill="1" applyBorder="1" applyAlignment="1" applyProtection="1">
      <alignment horizontal="left" vertical="top" wrapText="1"/>
    </xf>
  </cellXfs>
  <cellStyles count="3">
    <cellStyle name="Komma" xfId="1" builtinId="3"/>
    <cellStyle name="Link" xfId="2" builtinId="8"/>
    <cellStyle name="Standard" xfId="0" builtinId="0"/>
  </cellStyles>
  <dxfs count="0"/>
  <tableStyles count="1" defaultTableStyle="TableStyleMedium2" defaultPivotStyle="PivotStyleMedium9">
    <tableStyle name="Invisible" pivot="0" table="0" count="0" xr9:uid="{D38949DA-CE0F-45F7-9A45-2A3403B32A12}"/>
  </tableStyles>
  <colors>
    <mruColors>
      <color rgb="FFF5F54D"/>
      <color rgb="FFFBF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1106365</xdr:colOff>
      <xdr:row>0</xdr:row>
      <xdr:rowOff>21981</xdr:rowOff>
    </xdr:from>
    <xdr:to>
      <xdr:col>4</xdr:col>
      <xdr:colOff>1597270</xdr:colOff>
      <xdr:row>2</xdr:row>
      <xdr:rowOff>97566</xdr:rowOff>
    </xdr:to>
    <xdr:pic>
      <xdr:nvPicPr>
        <xdr:cNvPr id="2" name="Grafik1" descr="wappen_s_w klein">
          <a:extLst>
            <a:ext uri="{FF2B5EF4-FFF2-40B4-BE49-F238E27FC236}">
              <a16:creationId xmlns:a16="http://schemas.microsoft.com/office/drawing/2014/main" id="{00000000-0008-0000-0000-000002000000}"/>
            </a:ext>
          </a:extLst>
        </xdr:cNvPr>
        <xdr:cNvPicPr>
          <a:picLocks noRot="1"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3903" y="21981"/>
          <a:ext cx="490905" cy="58114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2</xdr:col>
          <xdr:colOff>295275</xdr:colOff>
          <xdr:row>64</xdr:row>
          <xdr:rowOff>180975</xdr:rowOff>
        </xdr:from>
        <xdr:to>
          <xdr:col>3</xdr:col>
          <xdr:colOff>152400</xdr:colOff>
          <xdr:row>66</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67</xdr:row>
          <xdr:rowOff>0</xdr:rowOff>
        </xdr:from>
        <xdr:to>
          <xdr:col>4</xdr:col>
          <xdr:colOff>76200</xdr:colOff>
          <xdr:row>68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69</xdr:row>
          <xdr:rowOff>0</xdr:rowOff>
        </xdr:from>
        <xdr:to>
          <xdr:col>4</xdr:col>
          <xdr:colOff>76200</xdr:colOff>
          <xdr:row>70</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71</xdr:row>
          <xdr:rowOff>0</xdr:rowOff>
        </xdr:from>
        <xdr:to>
          <xdr:col>4</xdr:col>
          <xdr:colOff>76200</xdr:colOff>
          <xdr:row>72</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betreuung@liestal.ch"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7" tint="-0.249977111117893"/>
    <pageSetUpPr fitToPage="1"/>
  </sheetPr>
  <dimension ref="A1:AH1048576"/>
  <sheetViews>
    <sheetView showGridLines="0" tabSelected="1" showRuler="0" view="pageLayout" zoomScale="70" zoomScaleNormal="50" zoomScalePageLayoutView="70" workbookViewId="0">
      <selection activeCell="C55" sqref="C55"/>
    </sheetView>
  </sheetViews>
  <sheetFormatPr baseColWidth="10" defaultColWidth="9.140625" defaultRowHeight="15" zeroHeight="1" x14ac:dyDescent="0.25"/>
  <cols>
    <col min="1" max="1" width="3.42578125" style="11" customWidth="1"/>
    <col min="2" max="2" width="56.140625" style="11" customWidth="1"/>
    <col min="3" max="3" width="19.42578125" style="28" customWidth="1"/>
    <col min="4" max="4" width="2.7109375" style="11" customWidth="1"/>
    <col min="5" max="5" width="72.28515625" style="11" customWidth="1"/>
    <col min="6" max="6" width="2.7109375" style="11" customWidth="1"/>
    <col min="7" max="7" width="18.140625" style="11" hidden="1" customWidth="1"/>
    <col min="8" max="8" width="9.140625" style="11" hidden="1" customWidth="1"/>
    <col min="9" max="11" width="0" style="11" hidden="1" customWidth="1"/>
    <col min="12" max="12" width="9.140625" style="11" hidden="1" customWidth="1"/>
    <col min="13" max="37" width="0" style="11" hidden="1" customWidth="1"/>
    <col min="38" max="38" width="1.7109375" style="11" customWidth="1"/>
    <col min="39" max="16384" width="9.140625" style="11"/>
  </cols>
  <sheetData>
    <row r="1" spans="1:8" ht="21" x14ac:dyDescent="0.35">
      <c r="C1" s="10"/>
      <c r="E1" s="90" t="s">
        <v>66</v>
      </c>
    </row>
    <row r="2" spans="1:8" ht="23.25" x14ac:dyDescent="0.35">
      <c r="B2" s="124" t="s">
        <v>175</v>
      </c>
      <c r="C2" s="10"/>
      <c r="E2" s="90" t="s">
        <v>67</v>
      </c>
    </row>
    <row r="3" spans="1:8" ht="20.25" customHeight="1" x14ac:dyDescent="0.25">
      <c r="B3" s="20" t="s">
        <v>28</v>
      </c>
      <c r="C3" s="10"/>
    </row>
    <row r="4" spans="1:8" x14ac:dyDescent="0.25">
      <c r="B4" s="11" t="s">
        <v>151</v>
      </c>
      <c r="C4" s="10"/>
    </row>
    <row r="5" spans="1:8" x14ac:dyDescent="0.25">
      <c r="C5" s="10"/>
    </row>
    <row r="6" spans="1:8" ht="20.25" customHeight="1" x14ac:dyDescent="0.25">
      <c r="A6" s="15"/>
      <c r="B6" s="21" t="s">
        <v>29</v>
      </c>
      <c r="C6" s="49"/>
      <c r="D6" s="18"/>
      <c r="E6" s="13" t="s">
        <v>9</v>
      </c>
    </row>
    <row r="7" spans="1:8" ht="15" customHeight="1" x14ac:dyDescent="0.25">
      <c r="A7" s="15"/>
      <c r="B7" s="22" t="s">
        <v>30</v>
      </c>
      <c r="C7" s="97"/>
      <c r="D7" s="14"/>
      <c r="E7" s="127" t="s">
        <v>68</v>
      </c>
    </row>
    <row r="8" spans="1:8" ht="15" customHeight="1" x14ac:dyDescent="0.25">
      <c r="A8" s="15"/>
      <c r="B8" s="22" t="s">
        <v>36</v>
      </c>
      <c r="C8" s="97"/>
      <c r="D8" s="14"/>
      <c r="E8" s="127"/>
      <c r="H8" s="118" t="s">
        <v>147</v>
      </c>
    </row>
    <row r="9" spans="1:8" ht="15" customHeight="1" x14ac:dyDescent="0.25">
      <c r="A9" s="15"/>
      <c r="B9" s="22" t="s">
        <v>37</v>
      </c>
      <c r="C9" s="97"/>
      <c r="D9" s="14"/>
      <c r="E9" s="127"/>
    </row>
    <row r="10" spans="1:8" ht="24" customHeight="1" x14ac:dyDescent="0.25">
      <c r="A10" s="15"/>
      <c r="B10" s="14"/>
      <c r="C10" s="27"/>
      <c r="D10" s="14"/>
      <c r="E10" s="127"/>
    </row>
    <row r="11" spans="1:8" x14ac:dyDescent="0.25">
      <c r="A11" s="15"/>
      <c r="B11" s="14"/>
      <c r="C11" s="53"/>
      <c r="D11" s="14"/>
      <c r="E11" s="55"/>
    </row>
    <row r="12" spans="1:8" x14ac:dyDescent="0.25">
      <c r="A12" s="15"/>
      <c r="B12" s="14" t="s">
        <v>35</v>
      </c>
      <c r="C12" s="97"/>
      <c r="D12" s="14"/>
      <c r="E12" s="128" t="s">
        <v>148</v>
      </c>
    </row>
    <row r="13" spans="1:8" x14ac:dyDescent="0.25">
      <c r="A13" s="15"/>
      <c r="B13" s="14" t="s">
        <v>69</v>
      </c>
      <c r="C13" s="97"/>
      <c r="D13" s="14"/>
      <c r="E13" s="128"/>
    </row>
    <row r="14" spans="1:8" x14ac:dyDescent="0.25">
      <c r="A14" s="15"/>
      <c r="C14" s="48"/>
      <c r="D14" s="14"/>
      <c r="E14" s="55"/>
    </row>
    <row r="15" spans="1:8" x14ac:dyDescent="0.25">
      <c r="A15" s="15"/>
      <c r="B15" s="22" t="s">
        <v>55</v>
      </c>
      <c r="C15" s="97"/>
      <c r="D15" s="14"/>
      <c r="E15" s="127" t="s">
        <v>74</v>
      </c>
    </row>
    <row r="16" spans="1:8" x14ac:dyDescent="0.25">
      <c r="A16" s="15"/>
      <c r="B16" s="22" t="s">
        <v>149</v>
      </c>
      <c r="C16" s="97"/>
      <c r="D16" s="14"/>
      <c r="E16" s="127"/>
      <c r="H16" s="11">
        <f>365/12</f>
        <v>30.416666666666668</v>
      </c>
    </row>
    <row r="17" spans="1:14" ht="27.75" customHeight="1" x14ac:dyDescent="0.25">
      <c r="A17" s="15"/>
      <c r="C17" s="11"/>
      <c r="D17" s="14"/>
      <c r="E17" s="127"/>
      <c r="H17" s="11">
        <f>366/12</f>
        <v>30.5</v>
      </c>
    </row>
    <row r="18" spans="1:14" x14ac:dyDescent="0.25">
      <c r="A18" s="15"/>
      <c r="C18" s="11"/>
      <c r="D18" s="14"/>
      <c r="E18" s="54"/>
      <c r="F18" s="22"/>
    </row>
    <row r="19" spans="1:14" x14ac:dyDescent="0.25">
      <c r="A19" s="15"/>
      <c r="B19" s="22" t="s">
        <v>31</v>
      </c>
      <c r="C19" s="97"/>
      <c r="D19" s="19"/>
      <c r="F19" s="22"/>
    </row>
    <row r="20" spans="1:14" ht="19.5" customHeight="1" x14ac:dyDescent="0.25">
      <c r="B20" s="21" t="s">
        <v>21</v>
      </c>
      <c r="C20" s="25"/>
      <c r="D20" s="12"/>
      <c r="E20" s="13" t="s">
        <v>9</v>
      </c>
    </row>
    <row r="21" spans="1:14" x14ac:dyDescent="0.25">
      <c r="B21" s="22"/>
      <c r="C21" s="26"/>
      <c r="D21" s="14"/>
      <c r="E21" s="15"/>
    </row>
    <row r="22" spans="1:14" s="17" customFormat="1" ht="15" customHeight="1" x14ac:dyDescent="0.25">
      <c r="B22" s="23" t="s">
        <v>70</v>
      </c>
      <c r="C22" s="99"/>
      <c r="D22" s="16"/>
      <c r="E22" s="127" t="s">
        <v>83</v>
      </c>
    </row>
    <row r="23" spans="1:14" s="17" customFormat="1" ht="15" customHeight="1" x14ac:dyDescent="0.25">
      <c r="B23" s="23" t="s">
        <v>71</v>
      </c>
      <c r="C23" s="91"/>
      <c r="D23" s="16"/>
      <c r="E23" s="127"/>
      <c r="H23" s="123"/>
    </row>
    <row r="24" spans="1:14" s="17" customFormat="1" ht="28.5" customHeight="1" x14ac:dyDescent="0.25">
      <c r="B24" s="23" t="s">
        <v>152</v>
      </c>
      <c r="C24" s="95"/>
      <c r="D24" s="16"/>
      <c r="E24" s="127"/>
    </row>
    <row r="25" spans="1:14" s="17" customFormat="1" ht="15" customHeight="1" x14ac:dyDescent="0.25">
      <c r="B25" s="23" t="s">
        <v>72</v>
      </c>
      <c r="C25" s="99"/>
      <c r="D25" s="16"/>
      <c r="E25" s="127" t="s">
        <v>75</v>
      </c>
    </row>
    <row r="26" spans="1:14" s="17" customFormat="1" ht="36" customHeight="1" x14ac:dyDescent="0.25">
      <c r="B26" s="23" t="s">
        <v>153</v>
      </c>
      <c r="C26" s="52"/>
      <c r="D26" s="16"/>
      <c r="E26" s="127"/>
    </row>
    <row r="27" spans="1:14" s="17" customFormat="1" ht="15" customHeight="1" x14ac:dyDescent="0.25">
      <c r="B27" s="23" t="s">
        <v>34</v>
      </c>
      <c r="C27" s="52">
        <f>C25*0.1</f>
        <v>0</v>
      </c>
      <c r="D27" s="16"/>
      <c r="E27" s="127"/>
    </row>
    <row r="28" spans="1:14" s="17" customFormat="1" ht="15" customHeight="1" x14ac:dyDescent="0.25">
      <c r="B28" s="23"/>
      <c r="C28" s="52"/>
      <c r="D28" s="16"/>
      <c r="E28" s="102"/>
    </row>
    <row r="29" spans="1:14" s="17" customFormat="1" ht="15" customHeight="1" x14ac:dyDescent="0.25">
      <c r="B29" s="104" t="s">
        <v>79</v>
      </c>
      <c r="C29" s="9"/>
      <c r="D29" s="16"/>
      <c r="E29" s="102" t="s">
        <v>80</v>
      </c>
      <c r="G29" s="119" t="s">
        <v>104</v>
      </c>
      <c r="H29" s="120" t="s">
        <v>105</v>
      </c>
      <c r="I29" s="120"/>
      <c r="J29" s="120"/>
      <c r="K29" s="120"/>
      <c r="L29" s="120"/>
      <c r="M29" s="120"/>
      <c r="N29" s="120"/>
    </row>
    <row r="30" spans="1:14" x14ac:dyDescent="0.25">
      <c r="B30" s="22"/>
      <c r="C30" s="26"/>
      <c r="D30" s="14"/>
      <c r="E30" s="56"/>
    </row>
    <row r="31" spans="1:14" x14ac:dyDescent="0.25">
      <c r="B31" s="22" t="s">
        <v>0</v>
      </c>
      <c r="C31" s="9"/>
      <c r="D31" s="14"/>
      <c r="E31" s="56" t="s">
        <v>10</v>
      </c>
    </row>
    <row r="32" spans="1:14" x14ac:dyDescent="0.25">
      <c r="B32" s="22" t="s">
        <v>13</v>
      </c>
      <c r="C32" s="9"/>
      <c r="D32" s="14"/>
      <c r="E32" s="56" t="s">
        <v>154</v>
      </c>
    </row>
    <row r="33" spans="2:9" x14ac:dyDescent="0.25">
      <c r="B33" s="22" t="s">
        <v>12</v>
      </c>
      <c r="C33" s="9"/>
      <c r="D33" s="14"/>
      <c r="E33" s="56" t="s">
        <v>11</v>
      </c>
      <c r="I33" s="76"/>
    </row>
    <row r="34" spans="2:9" x14ac:dyDescent="0.25">
      <c r="B34" s="22"/>
      <c r="C34" s="26"/>
      <c r="D34" s="14"/>
      <c r="E34" s="56"/>
    </row>
    <row r="35" spans="2:9" x14ac:dyDescent="0.25">
      <c r="B35" s="22" t="s">
        <v>14</v>
      </c>
      <c r="C35" s="26">
        <f>SUM(C31:C33)</f>
        <v>0</v>
      </c>
      <c r="D35" s="14"/>
      <c r="E35" s="56"/>
    </row>
    <row r="36" spans="2:9" x14ac:dyDescent="0.25">
      <c r="B36" s="22" t="s">
        <v>15</v>
      </c>
      <c r="C36" s="26">
        <f ca="1">SUMIF(Parameter!B5:C18,Berechnung!C35,Parameter!C5:C18)</f>
        <v>0</v>
      </c>
      <c r="D36" s="14"/>
      <c r="E36" s="56" t="s">
        <v>20</v>
      </c>
    </row>
    <row r="37" spans="2:9" x14ac:dyDescent="0.25">
      <c r="B37" s="22" t="s">
        <v>155</v>
      </c>
      <c r="C37" s="26">
        <f ca="1">SUMIF(Parameter!B26:C40,Berechnung!C35,Parameter!C26:C40)</f>
        <v>0</v>
      </c>
      <c r="D37" s="14"/>
      <c r="E37" s="56" t="s">
        <v>18</v>
      </c>
    </row>
    <row r="38" spans="2:9" x14ac:dyDescent="0.25">
      <c r="B38" s="22" t="s">
        <v>156</v>
      </c>
      <c r="C38" s="26">
        <f>Berechnung!C31*Parameter!C22+C32*Parameter!C24+C33*Parameter!C23</f>
        <v>0</v>
      </c>
      <c r="D38" s="14"/>
      <c r="E38" s="56" t="s">
        <v>19</v>
      </c>
      <c r="G38" s="121"/>
    </row>
    <row r="39" spans="2:9" x14ac:dyDescent="0.25">
      <c r="B39" s="22" t="s">
        <v>78</v>
      </c>
      <c r="C39" s="105"/>
      <c r="D39" s="14"/>
      <c r="E39" s="103"/>
      <c r="G39" s="85" t="s">
        <v>100</v>
      </c>
    </row>
    <row r="40" spans="2:9" x14ac:dyDescent="0.25">
      <c r="B40" s="22"/>
      <c r="C40" s="26"/>
      <c r="D40" s="14"/>
      <c r="E40" s="56"/>
      <c r="G40" s="11" t="s">
        <v>96</v>
      </c>
      <c r="H40" s="108" t="s">
        <v>84</v>
      </c>
    </row>
    <row r="41" spans="2:9" x14ac:dyDescent="0.25">
      <c r="B41" s="24" t="s">
        <v>16</v>
      </c>
      <c r="C41" s="26">
        <f ca="1">((C22+C27)/12-SUM(C36:C39))*12</f>
        <v>0</v>
      </c>
      <c r="D41" s="14"/>
      <c r="E41" s="56" t="s">
        <v>22</v>
      </c>
      <c r="G41" s="11" t="s">
        <v>97</v>
      </c>
      <c r="H41" s="108" t="s">
        <v>95</v>
      </c>
    </row>
    <row r="42" spans="2:9" ht="25.5" x14ac:dyDescent="0.25">
      <c r="B42" s="96"/>
      <c r="C42" s="26"/>
      <c r="D42" s="14"/>
      <c r="E42" s="87" t="s">
        <v>157</v>
      </c>
      <c r="F42" s="22"/>
    </row>
    <row r="43" spans="2:9" ht="12.75" customHeight="1" x14ac:dyDescent="0.25">
      <c r="B43" s="73"/>
      <c r="C43" s="74"/>
      <c r="D43" s="73"/>
      <c r="E43" s="75"/>
    </row>
    <row r="44" spans="2:9" hidden="1" x14ac:dyDescent="0.25">
      <c r="B44" s="29" t="s">
        <v>23</v>
      </c>
      <c r="C44" s="30"/>
      <c r="D44" s="31"/>
      <c r="E44" s="57"/>
    </row>
    <row r="45" spans="2:9" ht="19.5" customHeight="1" x14ac:dyDescent="0.25">
      <c r="B45" s="63" t="s">
        <v>51</v>
      </c>
      <c r="C45" s="33"/>
      <c r="D45" s="34"/>
      <c r="E45" s="122" t="s">
        <v>9</v>
      </c>
    </row>
    <row r="46" spans="2:9" x14ac:dyDescent="0.25">
      <c r="B46" s="63"/>
      <c r="C46" s="33"/>
      <c r="D46" s="34"/>
      <c r="E46" s="58" t="s">
        <v>158</v>
      </c>
    </row>
    <row r="47" spans="2:9" x14ac:dyDescent="0.25">
      <c r="B47" s="32" t="s">
        <v>50</v>
      </c>
      <c r="C47" s="33"/>
      <c r="D47" s="34"/>
      <c r="E47" s="58"/>
    </row>
    <row r="48" spans="2:9" x14ac:dyDescent="0.25">
      <c r="B48" s="32" t="s">
        <v>160</v>
      </c>
      <c r="C48" s="84"/>
      <c r="D48" s="34"/>
      <c r="E48" s="58" t="s">
        <v>76</v>
      </c>
      <c r="G48" s="85" t="s">
        <v>101</v>
      </c>
    </row>
    <row r="49" spans="2:34" x14ac:dyDescent="0.25">
      <c r="B49" s="32" t="s">
        <v>159</v>
      </c>
      <c r="C49" s="84"/>
      <c r="D49" s="34"/>
      <c r="E49" s="58" t="s">
        <v>77</v>
      </c>
      <c r="G49" s="11" t="s">
        <v>96</v>
      </c>
      <c r="H49" s="11" t="s">
        <v>99</v>
      </c>
    </row>
    <row r="50" spans="2:34" ht="25.5" x14ac:dyDescent="0.25">
      <c r="B50" s="35" t="s">
        <v>49</v>
      </c>
      <c r="C50" s="46">
        <f ca="1">IF(C41&gt;(70001),"Keine",IF(C41&lt;-4000,((C48*p_C43+C49*p_C44)*p_C50)-C29,((p_E43*C41+p_F43)*(C48*p_C50)+(p_E44*C41+p_F44)*(C49*p_C50)-C29)))</f>
        <v>0</v>
      </c>
      <c r="D50" s="36"/>
      <c r="E50" s="64" t="s">
        <v>64</v>
      </c>
      <c r="F50" s="76"/>
      <c r="G50" s="11" t="s">
        <v>97</v>
      </c>
      <c r="H50" s="11" t="s">
        <v>141</v>
      </c>
    </row>
    <row r="51" spans="2:34" ht="13.5" customHeight="1" x14ac:dyDescent="0.25">
      <c r="B51" s="67"/>
      <c r="C51" s="68"/>
      <c r="D51" s="69"/>
      <c r="E51" s="70"/>
    </row>
    <row r="52" spans="2:34" ht="30" customHeight="1" x14ac:dyDescent="0.25">
      <c r="B52" s="37" t="s">
        <v>25</v>
      </c>
      <c r="C52" s="38"/>
      <c r="D52" s="39"/>
      <c r="E52" s="40"/>
    </row>
    <row r="53" spans="2:34" ht="13.5" customHeight="1" x14ac:dyDescent="0.25">
      <c r="B53" s="41" t="s">
        <v>171</v>
      </c>
      <c r="C53" s="9"/>
      <c r="D53" s="43"/>
      <c r="E53" s="59" t="s">
        <v>172</v>
      </c>
    </row>
    <row r="54" spans="2:34" x14ac:dyDescent="0.25">
      <c r="B54" s="41" t="s">
        <v>47</v>
      </c>
      <c r="C54" s="9"/>
      <c r="D54" s="43"/>
      <c r="E54" s="59" t="s">
        <v>166</v>
      </c>
      <c r="G54" s="85" t="s">
        <v>102</v>
      </c>
    </row>
    <row r="55" spans="2:34" x14ac:dyDescent="0.25">
      <c r="B55" s="41" t="s">
        <v>46</v>
      </c>
      <c r="C55" s="9"/>
      <c r="D55" s="43"/>
      <c r="E55" s="59" t="s">
        <v>167</v>
      </c>
      <c r="G55" s="11" t="s">
        <v>96</v>
      </c>
      <c r="H55" s="110" t="s">
        <v>94</v>
      </c>
      <c r="I55" s="110"/>
      <c r="J55" s="110"/>
      <c r="K55" s="110"/>
      <c r="L55" s="110"/>
      <c r="M55" s="110"/>
      <c r="N55" s="110"/>
      <c r="O55" s="110"/>
      <c r="P55" s="110"/>
      <c r="Q55" s="110"/>
      <c r="R55" s="110"/>
      <c r="S55" s="110"/>
      <c r="T55" s="110"/>
      <c r="U55" s="110"/>
      <c r="V55" s="110"/>
      <c r="W55" s="110"/>
      <c r="X55" s="110"/>
      <c r="Y55" s="110"/>
      <c r="Z55" s="110"/>
      <c r="AA55" s="110"/>
      <c r="AB55" s="110"/>
      <c r="AC55" s="110"/>
    </row>
    <row r="56" spans="2:34" x14ac:dyDescent="0.25">
      <c r="B56" s="42" t="s">
        <v>49</v>
      </c>
      <c r="C56" s="45">
        <f ca="1">IF(C41&gt;(70001),"Keine",IF(C41&lt;-4000,((C53*p_C48+C54*p_C45+C55*p_C46)*p_C51)-C29,((p_E48*C41+p_F48)*(C53*p_C51)+(p_E45*C41+p_F45)*(C54*p_C51)+(p_E46*C41+p_F46)*(C55*p_C51)-C29)))</f>
        <v>0</v>
      </c>
      <c r="D56" s="44"/>
      <c r="E56" s="106" t="s">
        <v>81</v>
      </c>
      <c r="F56" s="76"/>
      <c r="G56" s="11" t="s">
        <v>97</v>
      </c>
      <c r="H56" s="110" t="s">
        <v>140</v>
      </c>
      <c r="I56" s="110"/>
      <c r="J56" s="110"/>
      <c r="K56" s="110"/>
      <c r="L56" s="110"/>
      <c r="M56" s="110"/>
      <c r="N56" s="110"/>
      <c r="O56" s="110"/>
      <c r="P56" s="110"/>
      <c r="Q56" s="110"/>
      <c r="R56" s="110"/>
      <c r="S56" s="110"/>
      <c r="T56" s="110"/>
      <c r="U56" s="110"/>
      <c r="V56" s="110"/>
      <c r="W56" s="110"/>
      <c r="X56" s="110"/>
      <c r="Y56" s="110"/>
      <c r="Z56" s="110"/>
      <c r="AA56" s="110"/>
      <c r="AB56" s="110"/>
      <c r="AC56" s="110"/>
    </row>
    <row r="57" spans="2:34" x14ac:dyDescent="0.25">
      <c r="B57" s="71"/>
      <c r="C57" s="66"/>
      <c r="D57" s="71"/>
      <c r="E57" s="72"/>
      <c r="I57" s="107"/>
      <c r="J57" s="109"/>
      <c r="K57" s="107"/>
      <c r="L57" s="109"/>
      <c r="M57" s="109"/>
      <c r="N57" s="109"/>
    </row>
    <row r="58" spans="2:34" ht="19.5" customHeight="1" x14ac:dyDescent="0.25">
      <c r="B58" s="37" t="s">
        <v>48</v>
      </c>
      <c r="C58" s="79"/>
      <c r="D58" s="77"/>
      <c r="E58" s="78"/>
      <c r="G58" s="85" t="s">
        <v>103</v>
      </c>
      <c r="T58" s="111" t="s">
        <v>137</v>
      </c>
      <c r="U58" s="112">
        <f>C54</f>
        <v>0</v>
      </c>
      <c r="V58" s="110"/>
      <c r="W58" s="32" t="s">
        <v>26</v>
      </c>
      <c r="X58" s="116"/>
      <c r="Y58" s="116"/>
      <c r="Z58" s="110"/>
      <c r="AA58" s="110"/>
      <c r="AB58" s="110"/>
      <c r="AC58" s="110"/>
      <c r="AE58" s="11" t="s">
        <v>106</v>
      </c>
      <c r="AF58" s="11" t="s">
        <v>85</v>
      </c>
      <c r="AH58" t="s">
        <v>38</v>
      </c>
    </row>
    <row r="59" spans="2:34" x14ac:dyDescent="0.25">
      <c r="B59" s="80" t="s">
        <v>52</v>
      </c>
      <c r="C59" s="9"/>
      <c r="D59" s="65"/>
      <c r="E59" s="81"/>
      <c r="G59" s="11" t="s">
        <v>96</v>
      </c>
      <c r="H59" s="11" t="s">
        <v>98</v>
      </c>
      <c r="T59" s="113" t="s">
        <v>110</v>
      </c>
      <c r="U59" s="110">
        <f>p_C46</f>
        <v>20</v>
      </c>
      <c r="V59" s="114">
        <f>U59*U58</f>
        <v>0</v>
      </c>
      <c r="W59" t="s">
        <v>41</v>
      </c>
      <c r="Y59" s="11" t="s">
        <v>145</v>
      </c>
      <c r="Z59" s="110"/>
      <c r="AA59" s="110"/>
      <c r="AB59" s="110"/>
      <c r="AC59" s="110"/>
      <c r="AE59" s="11" t="s">
        <v>107</v>
      </c>
      <c r="AF59" s="11" t="s">
        <v>91</v>
      </c>
      <c r="AH59" t="s">
        <v>39</v>
      </c>
    </row>
    <row r="60" spans="2:34" x14ac:dyDescent="0.25">
      <c r="B60" s="42" t="s">
        <v>24</v>
      </c>
      <c r="C60" s="45">
        <f ca="1">IF(C41&gt;(70001),"Keine",IF(C41&lt;-4000,((C59)*p_C47)-C29,((p_E47*C41+p_F47)*(C59)-C29)))</f>
        <v>0</v>
      </c>
      <c r="D60" s="44"/>
      <c r="E60" s="106" t="s">
        <v>82</v>
      </c>
      <c r="G60" s="11" t="s">
        <v>97</v>
      </c>
      <c r="H60" s="109" t="s">
        <v>136</v>
      </c>
      <c r="T60" s="111" t="s">
        <v>138</v>
      </c>
      <c r="U60" s="112">
        <f>C55</f>
        <v>0</v>
      </c>
      <c r="V60" s="110"/>
      <c r="W60" s="32" t="s">
        <v>27</v>
      </c>
      <c r="X60" s="116"/>
      <c r="Y60" s="116"/>
      <c r="Z60" s="110"/>
      <c r="AA60" s="110"/>
      <c r="AB60" s="110"/>
      <c r="AC60" s="110"/>
      <c r="AE60" s="11" t="s">
        <v>108</v>
      </c>
      <c r="AF60" s="11" t="s">
        <v>90</v>
      </c>
      <c r="AH60" t="s">
        <v>40</v>
      </c>
    </row>
    <row r="61" spans="2:34" x14ac:dyDescent="0.25">
      <c r="C61" s="10"/>
      <c r="E61" s="60"/>
      <c r="T61" s="113" t="s">
        <v>108</v>
      </c>
      <c r="U61" s="110">
        <f>p_C45</f>
        <v>33</v>
      </c>
      <c r="V61" s="114">
        <f>+U61*U60</f>
        <v>0</v>
      </c>
      <c r="W61" t="s">
        <v>40</v>
      </c>
      <c r="Y61" s="11" t="s">
        <v>145</v>
      </c>
      <c r="Z61" s="110"/>
      <c r="AA61" s="110"/>
      <c r="AB61" s="110"/>
      <c r="AC61" s="110"/>
      <c r="AE61" s="11" t="s">
        <v>110</v>
      </c>
      <c r="AF61" s="11" t="s">
        <v>111</v>
      </c>
      <c r="AH61" t="s">
        <v>41</v>
      </c>
    </row>
    <row r="62" spans="2:34" x14ac:dyDescent="0.25">
      <c r="T62" s="113" t="s">
        <v>132</v>
      </c>
      <c r="U62" s="110">
        <f>p_C51</f>
        <v>3.45</v>
      </c>
      <c r="V62" s="110"/>
      <c r="W62" t="s">
        <v>44</v>
      </c>
      <c r="Y62" s="11" t="s">
        <v>145</v>
      </c>
      <c r="Z62" s="110"/>
      <c r="AA62" s="115">
        <f>(C54*p_C46+C55*p_C45)*p_C51</f>
        <v>0</v>
      </c>
      <c r="AB62" s="115" t="s">
        <v>142</v>
      </c>
      <c r="AC62" s="110"/>
      <c r="AE62" s="11" t="s">
        <v>112</v>
      </c>
      <c r="AF62" s="11" t="s">
        <v>86</v>
      </c>
      <c r="AH62" t="s">
        <v>42</v>
      </c>
    </row>
    <row r="63" spans="2:34" ht="45.75" customHeight="1" x14ac:dyDescent="0.25">
      <c r="B63" s="133" t="s">
        <v>168</v>
      </c>
      <c r="C63" s="134"/>
      <c r="D63" s="134"/>
      <c r="E63" s="134"/>
      <c r="G63" t="s">
        <v>38</v>
      </c>
      <c r="H63" t="s">
        <v>106</v>
      </c>
      <c r="I63" t="s">
        <v>85</v>
      </c>
      <c r="J63"/>
      <c r="K63" t="s">
        <v>114</v>
      </c>
      <c r="L63" t="s">
        <v>115</v>
      </c>
      <c r="M63"/>
      <c r="N63" t="s">
        <v>121</v>
      </c>
      <c r="O63" t="s">
        <v>122</v>
      </c>
      <c r="P63"/>
      <c r="T63" s="113" t="s">
        <v>118</v>
      </c>
      <c r="U63" s="110">
        <f>p_E45</f>
        <v>-4.4594594594594592E-4</v>
      </c>
      <c r="V63" s="110"/>
      <c r="W63" t="s">
        <v>40</v>
      </c>
      <c r="Y63" s="11" t="s">
        <v>144</v>
      </c>
      <c r="Z63" s="110"/>
      <c r="AA63" s="110"/>
      <c r="AB63" s="110"/>
      <c r="AC63" s="110"/>
      <c r="AE63" s="11" t="s">
        <v>131</v>
      </c>
      <c r="AF63" s="11" t="s">
        <v>92</v>
      </c>
      <c r="AH63" t="s">
        <v>43</v>
      </c>
    </row>
    <row r="64" spans="2:34" ht="13.5" customHeight="1" x14ac:dyDescent="0.25">
      <c r="B64" s="82"/>
      <c r="C64" s="83"/>
      <c r="D64" s="83"/>
      <c r="E64" s="83"/>
      <c r="G64" t="s">
        <v>39</v>
      </c>
      <c r="H64" t="s">
        <v>107</v>
      </c>
      <c r="I64" t="s">
        <v>91</v>
      </c>
      <c r="J64"/>
      <c r="K64" t="s">
        <v>116</v>
      </c>
      <c r="L64" t="s">
        <v>117</v>
      </c>
      <c r="M64"/>
      <c r="N64" t="s">
        <v>123</v>
      </c>
      <c r="O64" t="s">
        <v>124</v>
      </c>
      <c r="P64"/>
      <c r="T64" s="110" t="s">
        <v>139</v>
      </c>
      <c r="U64" s="112">
        <f ca="1">C41</f>
        <v>0</v>
      </c>
      <c r="V64" s="110"/>
      <c r="W64" s="117" t="s">
        <v>16</v>
      </c>
      <c r="X64" s="116"/>
      <c r="Y64" s="116"/>
      <c r="Z64" s="110"/>
      <c r="AA64" s="110"/>
      <c r="AB64" s="110"/>
      <c r="AC64" s="110"/>
      <c r="AE64" s="11" t="s">
        <v>132</v>
      </c>
      <c r="AF64" s="11" t="s">
        <v>93</v>
      </c>
      <c r="AH64" t="s">
        <v>44</v>
      </c>
    </row>
    <row r="65" spans="2:34" ht="15" customHeight="1" x14ac:dyDescent="0.25">
      <c r="B65" s="50" t="s">
        <v>32</v>
      </c>
      <c r="C65" s="51"/>
      <c r="D65" s="51"/>
      <c r="E65" s="47"/>
      <c r="G65" t="s">
        <v>40</v>
      </c>
      <c r="H65" t="s">
        <v>108</v>
      </c>
      <c r="I65" t="s">
        <v>90</v>
      </c>
      <c r="J65"/>
      <c r="K65" t="s">
        <v>118</v>
      </c>
      <c r="L65" t="s">
        <v>109</v>
      </c>
      <c r="M65"/>
      <c r="N65" t="s">
        <v>125</v>
      </c>
      <c r="O65" t="s">
        <v>126</v>
      </c>
      <c r="P65"/>
      <c r="T65" s="110" t="s">
        <v>127</v>
      </c>
      <c r="U65" s="110">
        <f>p_F46</f>
        <v>18.918918918918919</v>
      </c>
      <c r="V65" s="110"/>
      <c r="W65" t="s">
        <v>41</v>
      </c>
      <c r="Y65" s="11" t="s">
        <v>146</v>
      </c>
      <c r="Z65" s="110"/>
      <c r="AA65" s="110"/>
      <c r="AB65" s="110"/>
      <c r="AC65" s="110"/>
      <c r="AE65" s="11" t="s">
        <v>133</v>
      </c>
      <c r="AF65" s="11" t="s">
        <v>88</v>
      </c>
      <c r="AH65" t="s">
        <v>46</v>
      </c>
    </row>
    <row r="66" spans="2:34" ht="15" customHeight="1" x14ac:dyDescent="0.25">
      <c r="B66" s="137" t="s">
        <v>73</v>
      </c>
      <c r="C66" s="92"/>
      <c r="D66" s="17"/>
      <c r="E66" s="130" t="s">
        <v>173</v>
      </c>
      <c r="F66" s="22"/>
      <c r="G66" t="s">
        <v>41</v>
      </c>
      <c r="H66" t="s">
        <v>110</v>
      </c>
      <c r="I66" t="s">
        <v>111</v>
      </c>
      <c r="J66"/>
      <c r="K66" t="s">
        <v>119</v>
      </c>
      <c r="L66" t="s">
        <v>111</v>
      </c>
      <c r="M66"/>
      <c r="N66" t="s">
        <v>127</v>
      </c>
      <c r="O66" t="s">
        <v>129</v>
      </c>
      <c r="P66"/>
      <c r="T66" s="110" t="s">
        <v>137</v>
      </c>
      <c r="U66" s="112">
        <f>C54</f>
        <v>0</v>
      </c>
      <c r="V66" s="110"/>
      <c r="W66" s="32" t="s">
        <v>26</v>
      </c>
      <c r="X66" s="116"/>
      <c r="Y66" s="116"/>
      <c r="Z66" s="110"/>
      <c r="AA66" s="110"/>
      <c r="AB66" s="110"/>
      <c r="AC66" s="110"/>
      <c r="AE66" s="11" t="s">
        <v>134</v>
      </c>
      <c r="AF66" s="11" t="s">
        <v>89</v>
      </c>
      <c r="AH66" t="s">
        <v>47</v>
      </c>
    </row>
    <row r="67" spans="2:34" ht="24.75" customHeight="1" x14ac:dyDescent="0.25">
      <c r="B67" s="138"/>
      <c r="C67" s="93"/>
      <c r="D67" s="17"/>
      <c r="E67" s="127"/>
      <c r="F67" s="22"/>
      <c r="G67" t="s">
        <v>42</v>
      </c>
      <c r="H67" t="s">
        <v>112</v>
      </c>
      <c r="I67" t="s">
        <v>86</v>
      </c>
      <c r="J67"/>
      <c r="K67" t="s">
        <v>120</v>
      </c>
      <c r="L67" t="s">
        <v>113</v>
      </c>
      <c r="M67"/>
      <c r="N67" t="s">
        <v>128</v>
      </c>
      <c r="O67" t="s">
        <v>130</v>
      </c>
      <c r="P67"/>
      <c r="T67" s="110" t="s">
        <v>132</v>
      </c>
      <c r="U67" s="110">
        <f>p_C51</f>
        <v>3.45</v>
      </c>
      <c r="V67" s="110"/>
      <c r="W67" t="s">
        <v>44</v>
      </c>
      <c r="Y67" s="11" t="s">
        <v>145</v>
      </c>
      <c r="Z67" s="110"/>
      <c r="AA67" s="110"/>
      <c r="AB67" s="110"/>
      <c r="AC67" s="110"/>
      <c r="AE67" s="11" t="s">
        <v>135</v>
      </c>
      <c r="AF67" s="11" t="s">
        <v>87</v>
      </c>
      <c r="AH67" t="s">
        <v>48</v>
      </c>
    </row>
    <row r="68" spans="2:34" ht="15" customHeight="1" x14ac:dyDescent="0.25">
      <c r="B68" s="137" t="s">
        <v>161</v>
      </c>
      <c r="C68" s="16"/>
      <c r="D68" s="94"/>
      <c r="E68" s="130" t="s">
        <v>162</v>
      </c>
      <c r="F68" s="22"/>
      <c r="G68" t="s">
        <v>43</v>
      </c>
      <c r="H68" t="s">
        <v>131</v>
      </c>
      <c r="I68" t="s">
        <v>92</v>
      </c>
      <c r="J68"/>
      <c r="K68"/>
      <c r="L68"/>
      <c r="M68"/>
      <c r="N68"/>
      <c r="O68"/>
      <c r="P68"/>
      <c r="T68" s="110" t="s">
        <v>119</v>
      </c>
      <c r="U68" s="110">
        <f>p_E46</f>
        <v>-2.7027027027027027E-4</v>
      </c>
      <c r="V68" s="110"/>
      <c r="W68" t="s">
        <v>41</v>
      </c>
      <c r="Y68" s="11" t="s">
        <v>144</v>
      </c>
      <c r="Z68" s="110"/>
      <c r="AA68" s="110"/>
      <c r="AB68" s="110"/>
      <c r="AC68" s="110"/>
      <c r="AE68" s="11" t="s">
        <v>114</v>
      </c>
      <c r="AF68" s="11" t="s">
        <v>115</v>
      </c>
    </row>
    <row r="69" spans="2:34" ht="25.5" customHeight="1" x14ac:dyDescent="0.25">
      <c r="B69" s="138"/>
      <c r="C69" s="93"/>
      <c r="D69" s="93"/>
      <c r="E69" s="139"/>
      <c r="F69" s="22"/>
      <c r="G69" t="s">
        <v>44</v>
      </c>
      <c r="H69" t="s">
        <v>132</v>
      </c>
      <c r="I69" t="s">
        <v>93</v>
      </c>
      <c r="J69"/>
      <c r="K69"/>
      <c r="L69"/>
      <c r="M69"/>
      <c r="N69"/>
      <c r="O69"/>
      <c r="P69"/>
      <c r="T69" s="110" t="s">
        <v>139</v>
      </c>
      <c r="U69" s="112">
        <f ca="1">C41</f>
        <v>0</v>
      </c>
      <c r="V69" s="110"/>
      <c r="W69" s="117" t="s">
        <v>16</v>
      </c>
      <c r="X69" s="116"/>
      <c r="Y69" s="116"/>
      <c r="Z69" s="110"/>
      <c r="AA69" s="110"/>
      <c r="AB69" s="110"/>
      <c r="AC69" s="110"/>
      <c r="AE69" s="11" t="s">
        <v>116</v>
      </c>
      <c r="AF69" s="11" t="s">
        <v>117</v>
      </c>
    </row>
    <row r="70" spans="2:34" ht="15" customHeight="1" x14ac:dyDescent="0.25">
      <c r="B70" s="135" t="s">
        <v>57</v>
      </c>
      <c r="C70" s="16"/>
      <c r="D70" s="16"/>
      <c r="E70" s="131" t="s">
        <v>56</v>
      </c>
      <c r="F70" s="22"/>
      <c r="G70" t="s">
        <v>46</v>
      </c>
      <c r="H70" t="s">
        <v>133</v>
      </c>
      <c r="I70" t="s">
        <v>88</v>
      </c>
      <c r="J70"/>
      <c r="K70"/>
      <c r="L70"/>
      <c r="M70"/>
      <c r="N70"/>
      <c r="O70"/>
      <c r="P70"/>
      <c r="T70" s="110" t="s">
        <v>125</v>
      </c>
      <c r="U70" s="110">
        <f>p_F45</f>
        <v>31.216216216216218</v>
      </c>
      <c r="V70" s="110"/>
      <c r="W70" t="s">
        <v>40</v>
      </c>
      <c r="Y70" s="11" t="s">
        <v>146</v>
      </c>
      <c r="Z70" s="110"/>
      <c r="AA70" s="110"/>
      <c r="AB70" s="110"/>
      <c r="AC70" s="110"/>
      <c r="AE70" s="11" t="s">
        <v>118</v>
      </c>
      <c r="AF70" s="11" t="s">
        <v>109</v>
      </c>
    </row>
    <row r="71" spans="2:34" ht="19.5" customHeight="1" x14ac:dyDescent="0.25">
      <c r="B71" s="136"/>
      <c r="C71" s="93"/>
      <c r="D71" s="17"/>
      <c r="E71" s="132"/>
      <c r="F71" s="22"/>
      <c r="G71" t="s">
        <v>47</v>
      </c>
      <c r="H71" t="s">
        <v>134</v>
      </c>
      <c r="I71" t="s">
        <v>89</v>
      </c>
      <c r="J71"/>
      <c r="K71"/>
      <c r="L71"/>
      <c r="M71"/>
      <c r="N71"/>
      <c r="O71"/>
      <c r="P71"/>
      <c r="T71" s="110" t="s">
        <v>138</v>
      </c>
      <c r="U71" s="112">
        <f>C55</f>
        <v>0</v>
      </c>
      <c r="V71" s="110"/>
      <c r="W71" s="32" t="s">
        <v>27</v>
      </c>
      <c r="X71" s="116"/>
      <c r="Y71" s="116"/>
      <c r="Z71" s="110"/>
      <c r="AA71" s="110"/>
      <c r="AB71" s="110"/>
      <c r="AC71" s="110"/>
      <c r="AE71" s="11" t="s">
        <v>119</v>
      </c>
      <c r="AF71" s="11" t="s">
        <v>111</v>
      </c>
    </row>
    <row r="72" spans="2:34" ht="15" customHeight="1" x14ac:dyDescent="0.25">
      <c r="B72" s="88" t="s">
        <v>33</v>
      </c>
      <c r="C72" s="16"/>
      <c r="D72" s="94"/>
      <c r="E72" s="130" t="s">
        <v>163</v>
      </c>
      <c r="F72" s="22"/>
      <c r="G72" t="s">
        <v>48</v>
      </c>
      <c r="H72" t="s">
        <v>135</v>
      </c>
      <c r="I72" t="s">
        <v>87</v>
      </c>
      <c r="J72"/>
      <c r="K72"/>
      <c r="L72"/>
      <c r="M72"/>
      <c r="N72"/>
      <c r="O72"/>
      <c r="P72"/>
      <c r="T72" s="110" t="s">
        <v>132</v>
      </c>
      <c r="U72" s="110">
        <f>p_C51</f>
        <v>3.45</v>
      </c>
      <c r="V72" s="110"/>
      <c r="W72" t="s">
        <v>44</v>
      </c>
      <c r="Y72" s="11" t="s">
        <v>145</v>
      </c>
      <c r="Z72" s="110"/>
      <c r="AA72" s="110">
        <f ca="1">(p_E45*C41+p_F46)*(C54*p_C51)+(p_E46*C41+p_F45)*(C55*p_C51)</f>
        <v>0</v>
      </c>
      <c r="AB72" s="115" t="s">
        <v>143</v>
      </c>
      <c r="AC72" s="110"/>
      <c r="AE72" s="11" t="s">
        <v>120</v>
      </c>
      <c r="AF72" s="11" t="s">
        <v>113</v>
      </c>
    </row>
    <row r="73" spans="2:34" ht="15" customHeight="1" x14ac:dyDescent="0.25">
      <c r="B73" s="89"/>
      <c r="C73" s="93"/>
      <c r="D73" s="17"/>
      <c r="E73" s="127"/>
      <c r="F73" s="22"/>
      <c r="AE73" s="11" t="s">
        <v>121</v>
      </c>
      <c r="AF73" s="11" t="s">
        <v>122</v>
      </c>
    </row>
    <row r="74" spans="2:34" x14ac:dyDescent="0.25">
      <c r="B74" s="18"/>
      <c r="C74" s="26"/>
      <c r="D74" s="18"/>
      <c r="E74" s="18"/>
      <c r="AE74" s="11" t="s">
        <v>125</v>
      </c>
      <c r="AF74" s="11" t="s">
        <v>126</v>
      </c>
    </row>
    <row r="75" spans="2:34" ht="50.25" customHeight="1" x14ac:dyDescent="0.25">
      <c r="B75" s="129" t="s">
        <v>150</v>
      </c>
      <c r="C75" s="129"/>
      <c r="D75" s="129"/>
      <c r="E75" s="129"/>
      <c r="AE75" s="11" t="s">
        <v>127</v>
      </c>
      <c r="AF75" s="11" t="s">
        <v>129</v>
      </c>
    </row>
    <row r="76" spans="2:34" ht="15.75" thickBot="1" x14ac:dyDescent="0.3">
      <c r="AE76" s="11" t="s">
        <v>128</v>
      </c>
      <c r="AF76" s="11" t="s">
        <v>130</v>
      </c>
    </row>
    <row r="77" spans="2:34" ht="54.75" customHeight="1" thickBot="1" x14ac:dyDescent="0.3">
      <c r="B77" s="98"/>
      <c r="E77" s="98"/>
    </row>
    <row r="78" spans="2:34" ht="18" customHeight="1" x14ac:dyDescent="0.25">
      <c r="B78" s="11" t="s">
        <v>53</v>
      </c>
      <c r="E78" s="11" t="s">
        <v>54</v>
      </c>
    </row>
    <row r="79" spans="2:34" ht="24.75" customHeight="1" x14ac:dyDescent="0.25"/>
    <row r="80" spans="2:34" x14ac:dyDescent="0.25">
      <c r="B80" s="85" t="s">
        <v>62</v>
      </c>
    </row>
    <row r="81" spans="2:2" x14ac:dyDescent="0.25">
      <c r="B81" s="86" t="s">
        <v>174</v>
      </c>
    </row>
    <row r="82" spans="2:2" x14ac:dyDescent="0.25">
      <c r="B82" s="11" t="s">
        <v>58</v>
      </c>
    </row>
    <row r="83" spans="2:2" x14ac:dyDescent="0.25">
      <c r="B83" s="14" t="s">
        <v>59</v>
      </c>
    </row>
    <row r="84" spans="2:2" x14ac:dyDescent="0.25">
      <c r="B84" s="14" t="s">
        <v>60</v>
      </c>
    </row>
    <row r="85" spans="2:2" x14ac:dyDescent="0.25">
      <c r="B85" s="14" t="s">
        <v>61</v>
      </c>
    </row>
    <row r="86" spans="2:2" x14ac:dyDescent="0.25"/>
    <row r="87" spans="2:2" x14ac:dyDescent="0.25"/>
    <row r="88" spans="2:2" x14ac:dyDescent="0.25"/>
    <row r="89" spans="2:2" x14ac:dyDescent="0.25"/>
    <row r="90" spans="2:2" x14ac:dyDescent="0.25"/>
    <row r="94" spans="2:2" x14ac:dyDescent="0.25"/>
    <row r="95" spans="2:2" x14ac:dyDescent="0.25"/>
    <row r="96" spans="2:2" x14ac:dyDescent="0.25"/>
    <row r="97" x14ac:dyDescent="0.25"/>
    <row r="111" x14ac:dyDescent="0.25"/>
    <row r="112" x14ac:dyDescent="0.25"/>
    <row r="1048543" x14ac:dyDescent="0.25"/>
    <row r="1048544" x14ac:dyDescent="0.25"/>
    <row r="1048545" x14ac:dyDescent="0.25"/>
    <row r="1048551" x14ac:dyDescent="0.25"/>
    <row r="1048552" x14ac:dyDescent="0.25"/>
    <row r="1048553" x14ac:dyDescent="0.25"/>
    <row r="1048554" x14ac:dyDescent="0.25"/>
    <row r="1048558" x14ac:dyDescent="0.25"/>
    <row r="1048559" x14ac:dyDescent="0.25"/>
    <row r="1048560" x14ac:dyDescent="0.25"/>
    <row r="1048561" x14ac:dyDescent="0.25"/>
    <row r="1048562" x14ac:dyDescent="0.25"/>
    <row r="1048563" x14ac:dyDescent="0.25"/>
    <row r="1048564" x14ac:dyDescent="0.25"/>
    <row r="1048565" x14ac:dyDescent="0.25"/>
    <row r="1048566" x14ac:dyDescent="0.25"/>
    <row r="1048567" x14ac:dyDescent="0.25"/>
    <row r="1048568" x14ac:dyDescent="0.25"/>
    <row r="1048569" x14ac:dyDescent="0.25"/>
    <row r="1048570" x14ac:dyDescent="0.25"/>
    <row r="1048571" x14ac:dyDescent="0.25"/>
    <row r="1048572" x14ac:dyDescent="0.25"/>
    <row r="1048573" x14ac:dyDescent="0.25"/>
    <row r="1048574" x14ac:dyDescent="0.25"/>
    <row r="1048575" x14ac:dyDescent="0.25"/>
    <row r="1048576" x14ac:dyDescent="0.25"/>
  </sheetData>
  <sheetProtection algorithmName="SHA-512" hashValue="491Le2n5zbrQXMhXOtCqfi1OAmuWioL9UH3rce1NZ07uvCMBCwquBT4gypPz1rljiRkfxD87HsoioPD3Wq4cCA==" saltValue="sweRbFhnEMzzov9d7xkyRw==" spinCount="100000" sheet="1" selectLockedCells="1"/>
  <sortState ref="G63:I72">
    <sortCondition ref="H63:H72"/>
  </sortState>
  <mergeCells count="14">
    <mergeCell ref="E7:E10"/>
    <mergeCell ref="E15:E17"/>
    <mergeCell ref="E12:E13"/>
    <mergeCell ref="B75:E75"/>
    <mergeCell ref="E66:E67"/>
    <mergeCell ref="E70:E71"/>
    <mergeCell ref="E72:E73"/>
    <mergeCell ref="B63:E63"/>
    <mergeCell ref="E22:E24"/>
    <mergeCell ref="E25:E27"/>
    <mergeCell ref="B70:B71"/>
    <mergeCell ref="B66:B67"/>
    <mergeCell ref="B68:B69"/>
    <mergeCell ref="E68:E69"/>
  </mergeCells>
  <dataValidations xWindow="620" yWindow="612" count="5">
    <dataValidation type="whole" allowBlank="1" showInputMessage="1" showErrorMessage="1" sqref="C31" xr:uid="{00000000-0002-0000-0000-000000000000}">
      <formula1>1</formula1>
      <formula2>2</formula2>
    </dataValidation>
    <dataValidation type="whole" allowBlank="1" showInputMessage="1" showErrorMessage="1" sqref="C32" xr:uid="{00000000-0002-0000-0000-000001000000}">
      <formula1>0</formula1>
      <formula2>4</formula2>
    </dataValidation>
    <dataValidation type="whole" allowBlank="1" showInputMessage="1" showErrorMessage="1" sqref="C33" xr:uid="{00000000-0002-0000-0000-000002000000}">
      <formula1>1</formula1>
      <formula2>6</formula2>
    </dataValidation>
    <dataValidation type="decimal" allowBlank="1" showInputMessage="1" showErrorMessage="1" sqref="C48:C49 C54:C55 C59" xr:uid="{00000000-0002-0000-0000-000003000000}">
      <formula1>0</formula1>
      <formula2>100</formula2>
    </dataValidation>
    <dataValidation type="whole" operator="greaterThan" allowBlank="1" showInputMessage="1" showErrorMessage="1" error="Werte kleiner Null sind nicht erlaubt" prompt="hier nur positive Werte eingeben" sqref="C25" xr:uid="{8295CEFB-36BC-4FC1-A962-E6B65564CBB9}">
      <formula1>0</formula1>
    </dataValidation>
  </dataValidations>
  <hyperlinks>
    <hyperlink ref="B81" r:id="rId1" xr:uid="{965C32B4-0E1A-44F1-B3A0-0F8D77822ACA}"/>
  </hyperlinks>
  <pageMargins left="0.70866141732283472" right="0.70866141732283472" top="0.74803149606299213" bottom="0.74803149606299213" header="0.31496062992125984" footer="0.31496062992125984"/>
  <pageSetup paperSize="9" scale="50" orientation="portrait" r:id="rId2"/>
  <headerFooter>
    <oddFooter>&amp;L&amp;D &amp;T</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295275</xdr:colOff>
                    <xdr:row>64</xdr:row>
                    <xdr:rowOff>180975</xdr:rowOff>
                  </from>
                  <to>
                    <xdr:col>3</xdr:col>
                    <xdr:colOff>152400</xdr:colOff>
                    <xdr:row>66</xdr:row>
                    <xdr:rowOff>9525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295275</xdr:colOff>
                    <xdr:row>67</xdr:row>
                    <xdr:rowOff>0</xdr:rowOff>
                  </from>
                  <to>
                    <xdr:col>4</xdr:col>
                    <xdr:colOff>76200</xdr:colOff>
                    <xdr:row>68</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295275</xdr:colOff>
                    <xdr:row>69</xdr:row>
                    <xdr:rowOff>0</xdr:rowOff>
                  </from>
                  <to>
                    <xdr:col>4</xdr:col>
                    <xdr:colOff>76200</xdr:colOff>
                    <xdr:row>70</xdr:row>
                    <xdr:rowOff>28575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295275</xdr:colOff>
                    <xdr:row>71</xdr:row>
                    <xdr:rowOff>0</xdr:rowOff>
                  </from>
                  <to>
                    <xdr:col>4</xdr:col>
                    <xdr:colOff>76200</xdr:colOff>
                    <xdr:row>72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7" tint="-0.249977111117893"/>
  </sheetPr>
  <dimension ref="B3:U61"/>
  <sheetViews>
    <sheetView topLeftCell="A10" zoomScale="70" zoomScaleNormal="70" workbookViewId="0">
      <selection activeCell="E48" sqref="E48"/>
    </sheetView>
  </sheetViews>
  <sheetFormatPr baseColWidth="10" defaultColWidth="9.140625" defaultRowHeight="15" x14ac:dyDescent="0.25"/>
  <cols>
    <col min="1" max="1" width="2.7109375" customWidth="1"/>
    <col min="2" max="2" width="37.42578125" customWidth="1"/>
    <col min="3" max="3" width="27.140625" customWidth="1"/>
    <col min="5" max="5" width="11.42578125" customWidth="1"/>
    <col min="13" max="13" width="17.5703125" customWidth="1"/>
    <col min="16" max="16" width="11.140625" customWidth="1"/>
    <col min="19" max="19" width="15.85546875" customWidth="1"/>
  </cols>
  <sheetData>
    <row r="3" spans="2:5" x14ac:dyDescent="0.25">
      <c r="B3" s="1" t="s">
        <v>1</v>
      </c>
      <c r="C3" s="2"/>
    </row>
    <row r="4" spans="2:5" x14ac:dyDescent="0.25">
      <c r="B4" s="3" t="s">
        <v>176</v>
      </c>
      <c r="C4" s="4"/>
    </row>
    <row r="5" spans="2:5" x14ac:dyDescent="0.25">
      <c r="B5" s="5">
        <v>1</v>
      </c>
      <c r="C5" s="6">
        <v>1031</v>
      </c>
      <c r="E5" t="s">
        <v>14</v>
      </c>
    </row>
    <row r="6" spans="2:5" x14ac:dyDescent="0.25">
      <c r="B6" s="5">
        <v>2</v>
      </c>
      <c r="C6" s="6">
        <v>1577</v>
      </c>
    </row>
    <row r="7" spans="2:5" x14ac:dyDescent="0.25">
      <c r="B7" s="5">
        <v>3</v>
      </c>
      <c r="C7" s="6">
        <v>1918</v>
      </c>
    </row>
    <row r="8" spans="2:5" x14ac:dyDescent="0.25">
      <c r="B8" s="5">
        <v>4</v>
      </c>
      <c r="C8" s="6">
        <v>2206</v>
      </c>
    </row>
    <row r="9" spans="2:5" x14ac:dyDescent="0.25">
      <c r="B9" s="5">
        <v>5</v>
      </c>
      <c r="C9" s="6">
        <v>2495</v>
      </c>
    </row>
    <row r="10" spans="2:5" x14ac:dyDescent="0.25">
      <c r="B10" s="5">
        <v>6</v>
      </c>
      <c r="C10" s="6">
        <v>2704</v>
      </c>
    </row>
    <row r="11" spans="2:5" x14ac:dyDescent="0.25">
      <c r="B11" s="5">
        <v>7</v>
      </c>
      <c r="C11" s="6">
        <v>2913</v>
      </c>
    </row>
    <row r="12" spans="2:5" x14ac:dyDescent="0.25">
      <c r="B12" s="5">
        <v>8</v>
      </c>
      <c r="C12" s="6">
        <v>3122</v>
      </c>
    </row>
    <row r="13" spans="2:5" x14ac:dyDescent="0.25">
      <c r="B13" s="5">
        <v>9</v>
      </c>
      <c r="C13" s="6">
        <v>3331</v>
      </c>
    </row>
    <row r="14" spans="2:5" x14ac:dyDescent="0.25">
      <c r="B14" s="5">
        <v>10</v>
      </c>
      <c r="C14" s="6">
        <v>3540</v>
      </c>
    </row>
    <row r="15" spans="2:5" x14ac:dyDescent="0.25">
      <c r="B15" s="5">
        <v>11</v>
      </c>
      <c r="C15" s="6">
        <v>3749</v>
      </c>
    </row>
    <row r="16" spans="2:5" x14ac:dyDescent="0.25">
      <c r="B16" s="5">
        <v>12</v>
      </c>
      <c r="C16" s="6">
        <v>3958</v>
      </c>
    </row>
    <row r="17" spans="2:7" x14ac:dyDescent="0.25">
      <c r="B17" s="5">
        <v>13</v>
      </c>
      <c r="C17" s="6">
        <v>4167</v>
      </c>
    </row>
    <row r="18" spans="2:7" x14ac:dyDescent="0.25">
      <c r="B18" s="5">
        <v>14</v>
      </c>
      <c r="C18" s="6">
        <v>4376</v>
      </c>
    </row>
    <row r="19" spans="2:7" x14ac:dyDescent="0.25">
      <c r="B19" s="5" t="s">
        <v>2</v>
      </c>
      <c r="C19" s="6">
        <v>209</v>
      </c>
    </row>
    <row r="20" spans="2:7" x14ac:dyDescent="0.25">
      <c r="B20" s="5"/>
      <c r="C20" s="6"/>
    </row>
    <row r="21" spans="2:7" x14ac:dyDescent="0.25">
      <c r="B21" s="3" t="s">
        <v>177</v>
      </c>
      <c r="C21" s="7"/>
    </row>
    <row r="22" spans="2:7" x14ac:dyDescent="0.25">
      <c r="B22" s="5" t="s">
        <v>3</v>
      </c>
      <c r="C22" s="6">
        <v>624</v>
      </c>
      <c r="D22" t="s">
        <v>8</v>
      </c>
    </row>
    <row r="23" spans="2:7" x14ac:dyDescent="0.25">
      <c r="B23" s="5" t="s">
        <v>4</v>
      </c>
      <c r="C23" s="6">
        <v>149</v>
      </c>
      <c r="D23" t="s">
        <v>7</v>
      </c>
      <c r="F23">
        <f>5527/12</f>
        <v>460.58333333333331</v>
      </c>
    </row>
    <row r="24" spans="2:7" x14ac:dyDescent="0.25">
      <c r="B24" s="5" t="s">
        <v>5</v>
      </c>
      <c r="C24" s="6">
        <v>459</v>
      </c>
      <c r="D24" t="s">
        <v>6</v>
      </c>
    </row>
    <row r="25" spans="2:7" x14ac:dyDescent="0.25">
      <c r="B25" s="3" t="s">
        <v>178</v>
      </c>
      <c r="C25" s="7"/>
    </row>
    <row r="26" spans="2:7" x14ac:dyDescent="0.25">
      <c r="B26" s="5">
        <v>1</v>
      </c>
      <c r="C26" s="6">
        <v>900</v>
      </c>
      <c r="E26" t="s">
        <v>14</v>
      </c>
      <c r="G26" t="s">
        <v>17</v>
      </c>
    </row>
    <row r="27" spans="2:7" x14ac:dyDescent="0.25">
      <c r="B27" s="5">
        <v>2</v>
      </c>
      <c r="C27" s="6">
        <v>1150</v>
      </c>
    </row>
    <row r="28" spans="2:7" x14ac:dyDescent="0.25">
      <c r="B28" s="5">
        <v>3</v>
      </c>
      <c r="C28" s="6">
        <v>1350</v>
      </c>
    </row>
    <row r="29" spans="2:7" x14ac:dyDescent="0.25">
      <c r="B29" s="5">
        <v>4</v>
      </c>
      <c r="C29" s="6">
        <v>1550</v>
      </c>
    </row>
    <row r="30" spans="2:7" x14ac:dyDescent="0.25">
      <c r="B30" s="5">
        <v>5</v>
      </c>
      <c r="C30" s="6">
        <v>1700</v>
      </c>
    </row>
    <row r="31" spans="2:7" x14ac:dyDescent="0.25">
      <c r="B31" s="5">
        <v>6</v>
      </c>
      <c r="C31" s="6">
        <v>1900</v>
      </c>
    </row>
    <row r="32" spans="2:7" x14ac:dyDescent="0.25">
      <c r="B32" s="5">
        <v>7</v>
      </c>
      <c r="C32" s="6">
        <f t="shared" ref="C32:C40" si="0">C31</f>
        <v>1900</v>
      </c>
    </row>
    <row r="33" spans="2:21" x14ac:dyDescent="0.25">
      <c r="B33" s="8">
        <v>8</v>
      </c>
      <c r="C33" s="6">
        <f t="shared" si="0"/>
        <v>1900</v>
      </c>
    </row>
    <row r="34" spans="2:21" x14ac:dyDescent="0.25">
      <c r="B34" s="5">
        <v>9</v>
      </c>
      <c r="C34" s="6">
        <f t="shared" si="0"/>
        <v>1900</v>
      </c>
    </row>
    <row r="35" spans="2:21" x14ac:dyDescent="0.25">
      <c r="B35" s="5">
        <v>10</v>
      </c>
      <c r="C35" s="6">
        <f t="shared" si="0"/>
        <v>1900</v>
      </c>
      <c r="M35" t="s">
        <v>38</v>
      </c>
      <c r="N35" t="s">
        <v>106</v>
      </c>
      <c r="O35" t="s">
        <v>85</v>
      </c>
      <c r="Q35" t="s">
        <v>114</v>
      </c>
      <c r="R35" t="s">
        <v>115</v>
      </c>
      <c r="T35" t="s">
        <v>121</v>
      </c>
      <c r="U35" t="s">
        <v>122</v>
      </c>
    </row>
    <row r="36" spans="2:21" x14ac:dyDescent="0.25">
      <c r="B36" s="8">
        <v>11</v>
      </c>
      <c r="C36" s="6">
        <f t="shared" si="0"/>
        <v>1900</v>
      </c>
      <c r="M36" t="s">
        <v>39</v>
      </c>
      <c r="N36" t="s">
        <v>107</v>
      </c>
      <c r="O36" t="s">
        <v>91</v>
      </c>
      <c r="Q36" t="s">
        <v>116</v>
      </c>
      <c r="R36" t="s">
        <v>117</v>
      </c>
      <c r="T36" t="s">
        <v>123</v>
      </c>
      <c r="U36" t="s">
        <v>124</v>
      </c>
    </row>
    <row r="37" spans="2:21" x14ac:dyDescent="0.25">
      <c r="B37" s="5">
        <v>12</v>
      </c>
      <c r="C37" s="6">
        <f t="shared" si="0"/>
        <v>1900</v>
      </c>
      <c r="M37" t="s">
        <v>40</v>
      </c>
      <c r="N37" t="s">
        <v>108</v>
      </c>
      <c r="O37" t="s">
        <v>90</v>
      </c>
      <c r="Q37" t="s">
        <v>118</v>
      </c>
      <c r="R37" t="s">
        <v>109</v>
      </c>
      <c r="T37" t="s">
        <v>125</v>
      </c>
      <c r="U37" t="s">
        <v>126</v>
      </c>
    </row>
    <row r="38" spans="2:21" x14ac:dyDescent="0.25">
      <c r="B38" s="5">
        <v>13</v>
      </c>
      <c r="C38" s="6">
        <f t="shared" si="0"/>
        <v>1900</v>
      </c>
      <c r="M38" t="s">
        <v>41</v>
      </c>
      <c r="N38" t="s">
        <v>110</v>
      </c>
      <c r="O38" t="s">
        <v>111</v>
      </c>
      <c r="Q38" t="s">
        <v>119</v>
      </c>
      <c r="R38" t="s">
        <v>111</v>
      </c>
      <c r="T38" t="s">
        <v>127</v>
      </c>
      <c r="U38" t="s">
        <v>129</v>
      </c>
    </row>
    <row r="39" spans="2:21" x14ac:dyDescent="0.25">
      <c r="B39" s="8">
        <v>14</v>
      </c>
      <c r="C39" s="6">
        <f t="shared" si="0"/>
        <v>1900</v>
      </c>
      <c r="M39" t="s">
        <v>42</v>
      </c>
      <c r="N39" t="s">
        <v>112</v>
      </c>
      <c r="O39" t="s">
        <v>86</v>
      </c>
      <c r="Q39" t="s">
        <v>120</v>
      </c>
      <c r="R39" t="s">
        <v>113</v>
      </c>
      <c r="T39" t="s">
        <v>128</v>
      </c>
      <c r="U39" t="s">
        <v>130</v>
      </c>
    </row>
    <row r="40" spans="2:21" x14ac:dyDescent="0.25">
      <c r="B40" s="5">
        <v>15</v>
      </c>
      <c r="C40" s="6">
        <f t="shared" si="0"/>
        <v>1900</v>
      </c>
      <c r="M40" t="s">
        <v>43</v>
      </c>
      <c r="N40" t="s">
        <v>131</v>
      </c>
      <c r="O40" t="s">
        <v>92</v>
      </c>
    </row>
    <row r="41" spans="2:21" x14ac:dyDescent="0.25">
      <c r="B41" s="5"/>
      <c r="M41" t="s">
        <v>44</v>
      </c>
      <c r="N41" t="s">
        <v>132</v>
      </c>
      <c r="O41" t="s">
        <v>93</v>
      </c>
    </row>
    <row r="42" spans="2:21" x14ac:dyDescent="0.25">
      <c r="C42" t="s">
        <v>63</v>
      </c>
      <c r="H42" t="s">
        <v>65</v>
      </c>
      <c r="M42" t="s">
        <v>46</v>
      </c>
      <c r="N42" t="s">
        <v>133</v>
      </c>
      <c r="O42" t="s">
        <v>88</v>
      </c>
    </row>
    <row r="43" spans="2:21" x14ac:dyDescent="0.25">
      <c r="B43" t="s">
        <v>38</v>
      </c>
      <c r="C43" s="61">
        <v>130</v>
      </c>
      <c r="D43">
        <v>0</v>
      </c>
      <c r="E43" s="126">
        <v>-1.7600000000000001E-3</v>
      </c>
      <c r="F43" s="101">
        <f>C43-(E43*H43)</f>
        <v>122.96</v>
      </c>
      <c r="H43" s="62">
        <v>-4000</v>
      </c>
      <c r="I43" s="62">
        <v>70000</v>
      </c>
      <c r="M43" t="s">
        <v>47</v>
      </c>
      <c r="N43" t="s">
        <v>134</v>
      </c>
      <c r="O43" t="s">
        <v>89</v>
      </c>
    </row>
    <row r="44" spans="2:21" x14ac:dyDescent="0.25">
      <c r="B44" t="s">
        <v>39</v>
      </c>
      <c r="C44" s="61">
        <v>110</v>
      </c>
      <c r="D44">
        <v>0</v>
      </c>
      <c r="E44" s="126">
        <v>-1.49E-3</v>
      </c>
      <c r="F44" s="101">
        <f>C44-(E44*H43)</f>
        <v>104.04</v>
      </c>
      <c r="M44" t="s">
        <v>48</v>
      </c>
      <c r="N44" t="s">
        <v>135</v>
      </c>
      <c r="O44" t="s">
        <v>87</v>
      </c>
    </row>
    <row r="45" spans="2:21" x14ac:dyDescent="0.25">
      <c r="B45" t="s">
        <v>169</v>
      </c>
      <c r="C45" s="61">
        <v>33</v>
      </c>
      <c r="D45">
        <v>0</v>
      </c>
      <c r="E45" s="100">
        <f>(C45-D45)/(H43-I43)</f>
        <v>-4.4594594594594592E-4</v>
      </c>
      <c r="F45" s="101">
        <f>C45-(E45*H43)</f>
        <v>31.216216216216218</v>
      </c>
    </row>
    <row r="46" spans="2:21" x14ac:dyDescent="0.25">
      <c r="B46" t="s">
        <v>170</v>
      </c>
      <c r="C46" s="61">
        <v>20</v>
      </c>
      <c r="D46">
        <v>0</v>
      </c>
      <c r="E46" s="100">
        <f>(C46-D46)/(H43-I43)</f>
        <v>-2.7027027027027027E-4</v>
      </c>
      <c r="F46" s="101">
        <f>C46-(E46*H43)</f>
        <v>18.918918918918919</v>
      </c>
    </row>
    <row r="47" spans="2:21" x14ac:dyDescent="0.25">
      <c r="B47" t="s">
        <v>42</v>
      </c>
      <c r="C47" s="61">
        <v>68</v>
      </c>
      <c r="D47">
        <v>0</v>
      </c>
      <c r="E47" s="100">
        <f>(C47-D47)/(H43-I43)</f>
        <v>-9.1891891891891894E-4</v>
      </c>
      <c r="F47" s="101">
        <f>C47-(E47*H43)</f>
        <v>64.324324324324323</v>
      </c>
    </row>
    <row r="48" spans="2:21" x14ac:dyDescent="0.25">
      <c r="B48" t="s">
        <v>171</v>
      </c>
      <c r="C48" s="61">
        <v>12</v>
      </c>
      <c r="D48">
        <v>0</v>
      </c>
      <c r="E48" s="100">
        <f>(C48-D48)/(H43-I43)</f>
        <v>-1.6216216216216215E-4</v>
      </c>
      <c r="F48" s="101">
        <f>C48-(E48*H43)</f>
        <v>11.351351351351351</v>
      </c>
    </row>
    <row r="50" spans="2:4" x14ac:dyDescent="0.25">
      <c r="B50" t="s">
        <v>43</v>
      </c>
      <c r="C50" s="61">
        <v>4.33</v>
      </c>
    </row>
    <row r="51" spans="2:4" x14ac:dyDescent="0.25">
      <c r="B51" t="s">
        <v>44</v>
      </c>
      <c r="C51" s="61">
        <v>3.45</v>
      </c>
    </row>
    <row r="53" spans="2:4" x14ac:dyDescent="0.25">
      <c r="B53" t="s">
        <v>45</v>
      </c>
      <c r="C53" s="61">
        <v>33</v>
      </c>
      <c r="D53" t="s">
        <v>164</v>
      </c>
    </row>
    <row r="54" spans="2:4" x14ac:dyDescent="0.25">
      <c r="C54" s="61">
        <v>20</v>
      </c>
      <c r="D54" t="s">
        <v>165</v>
      </c>
    </row>
    <row r="55" spans="2:4" x14ac:dyDescent="0.25">
      <c r="C55" s="61">
        <v>68</v>
      </c>
      <c r="D55" t="s">
        <v>48</v>
      </c>
    </row>
    <row r="61" spans="2:4" x14ac:dyDescent="0.25">
      <c r="B61" s="125" t="s">
        <v>179</v>
      </c>
      <c r="C61" s="125"/>
    </row>
  </sheetData>
  <sheetProtection selectLockedCells="1" selectUn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
  <sheetViews>
    <sheetView workbookViewId="0">
      <selection activeCell="B38" sqref="B38"/>
    </sheetView>
  </sheetViews>
  <sheetFormatPr baseColWidth="10"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
  <sheetViews>
    <sheetView workbookViewId="0">
      <selection activeCell="B11" sqref="B11"/>
    </sheetView>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23</vt:i4>
      </vt:variant>
    </vt:vector>
  </HeadingPairs>
  <TitlesOfParts>
    <vt:vector size="27" baseType="lpstr">
      <vt:lpstr>Berechnung</vt:lpstr>
      <vt:lpstr>Parameter</vt:lpstr>
      <vt:lpstr>Tabelle1</vt:lpstr>
      <vt:lpstr>Tabelle2</vt:lpstr>
      <vt:lpstr>p_C43</vt:lpstr>
      <vt:lpstr>p_C44</vt:lpstr>
      <vt:lpstr>p_C45</vt:lpstr>
      <vt:lpstr>p_C46</vt:lpstr>
      <vt:lpstr>p_C47</vt:lpstr>
      <vt:lpstr>p_C48</vt:lpstr>
      <vt:lpstr>p_C50</vt:lpstr>
      <vt:lpstr>p_C51</vt:lpstr>
      <vt:lpstr>p_C53</vt:lpstr>
      <vt:lpstr>p_C54</vt:lpstr>
      <vt:lpstr>p_C55</vt:lpstr>
      <vt:lpstr>p_E43</vt:lpstr>
      <vt:lpstr>p_E44</vt:lpstr>
      <vt:lpstr>p_E45</vt:lpstr>
      <vt:lpstr>p_E46</vt:lpstr>
      <vt:lpstr>p_E47</vt:lpstr>
      <vt:lpstr>p_E48</vt:lpstr>
      <vt:lpstr>p_F43</vt:lpstr>
      <vt:lpstr>p_F44</vt:lpstr>
      <vt:lpstr>p_F45</vt:lpstr>
      <vt:lpstr>p_F46</vt:lpstr>
      <vt:lpstr>p_F47</vt:lpstr>
      <vt:lpstr>p_F48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2024-04-12T08:51:23Z</dcterms:modified>
</cp:coreProperties>
</file>